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Z:\SECURECFO\images\7.2-STAGE 2\"/>
    </mc:Choice>
  </mc:AlternateContent>
  <xr:revisionPtr revIDLastSave="0" documentId="13_ncr:1_{6F7D71E8-7498-4783-AB19-356A266CA5AE}" xr6:coauthVersionLast="47" xr6:coauthVersionMax="47" xr10:uidLastSave="{00000000-0000-0000-0000-000000000000}"/>
  <bookViews>
    <workbookView xWindow="18960" yWindow="624" windowWidth="26580" windowHeight="23304" activeTab="1" xr2:uid="{00000000-000D-0000-FFFF-FFFF00000000}"/>
  </bookViews>
  <sheets>
    <sheet name="Instructions" sheetId="1" r:id="rId1"/>
    <sheet name="Profit &amp; Loss" sheetId="2" r:id="rId2"/>
    <sheet name="Cash Flow" sheetId="3" r:id="rId3"/>
    <sheet name="Cash Flow Chart" sheetId="4" r:id="rId4"/>
    <sheet name="Sales &amp; Debtors" sheetId="5" r:id="rId5"/>
  </sheets>
  <definedNames>
    <definedName name="Cash_beginning">'Cash Flow'!$B$9</definedName>
    <definedName name="Cash_minimum">'Cash Flow'!$B$6</definedName>
    <definedName name="Company_name">'Cash Flow'!$A$2</definedName>
    <definedName name="Start_date">'Cash Flow'!$B$5</definedName>
  </definedNames>
  <calcPr calcId="181029"/>
  <extLst>
    <ext uri="GoogleSheetsCustomDataVersion1">
      <go:sheetsCustomData xmlns:go="http://customooxmlschemas.google.com/" r:id="rId9" roundtripDataSignature="AMtx7mjNvSorIpFOGXOQ5fGvJJx/WLDVWA=="/>
    </ext>
  </extLst>
</workbook>
</file>

<file path=xl/calcChain.xml><?xml version="1.0" encoding="utf-8"?>
<calcChain xmlns="http://schemas.openxmlformats.org/spreadsheetml/2006/main">
  <c r="L20" i="5" l="1"/>
  <c r="K20" i="5"/>
  <c r="J20" i="5"/>
  <c r="I20" i="5"/>
  <c r="H20" i="5"/>
  <c r="K19" i="5"/>
  <c r="J19" i="5"/>
  <c r="I19" i="5"/>
  <c r="H19" i="5"/>
  <c r="J18" i="5"/>
  <c r="I18" i="5"/>
  <c r="H18" i="5"/>
  <c r="I17" i="5"/>
  <c r="H17" i="5"/>
  <c r="H16" i="5"/>
  <c r="H22" i="5" s="1"/>
  <c r="F11" i="5"/>
  <c r="F12" i="5" s="1"/>
  <c r="E11" i="5"/>
  <c r="E12" i="5" s="1"/>
  <c r="D11" i="5"/>
  <c r="D12" i="5" s="1"/>
  <c r="C11" i="5"/>
  <c r="C12" i="5" s="1"/>
  <c r="S9" i="5"/>
  <c r="R9" i="5"/>
  <c r="S16" i="5" s="1"/>
  <c r="Q9" i="5"/>
  <c r="S17" i="5" s="1"/>
  <c r="P9" i="5"/>
  <c r="R17" i="5" s="1"/>
  <c r="O9" i="5"/>
  <c r="S19" i="5" s="1"/>
  <c r="N9" i="5"/>
  <c r="O16" i="5" s="1"/>
  <c r="M9" i="5"/>
  <c r="N16" i="5" s="1"/>
  <c r="L9" i="5"/>
  <c r="O18" i="5" s="1"/>
  <c r="K9" i="5"/>
  <c r="N18" i="5" s="1"/>
  <c r="J9" i="5"/>
  <c r="O20" i="5" s="1"/>
  <c r="I9" i="5"/>
  <c r="K17" i="5" s="1"/>
  <c r="H9" i="5"/>
  <c r="J17" i="5" s="1"/>
  <c r="G8" i="5"/>
  <c r="G11" i="5" s="1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D37" i="4"/>
  <c r="O54" i="3"/>
  <c r="O53" i="3"/>
  <c r="J52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L44" i="3"/>
  <c r="I44" i="3"/>
  <c r="F44" i="3"/>
  <c r="C44" i="3"/>
  <c r="A44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B18" i="3"/>
  <c r="B56" i="3" s="1"/>
  <c r="C9" i="3" s="1"/>
  <c r="O16" i="3"/>
  <c r="O15" i="3"/>
  <c r="N14" i="3"/>
  <c r="M14" i="3"/>
  <c r="L14" i="3"/>
  <c r="K14" i="3"/>
  <c r="J14" i="3"/>
  <c r="I14" i="3"/>
  <c r="H14" i="3"/>
  <c r="G14" i="3"/>
  <c r="F14" i="3"/>
  <c r="E14" i="3"/>
  <c r="D14" i="3"/>
  <c r="C14" i="3"/>
  <c r="N12" i="3"/>
  <c r="M12" i="3"/>
  <c r="L12" i="3"/>
  <c r="K12" i="3"/>
  <c r="J12" i="3"/>
  <c r="I12" i="3"/>
  <c r="H12" i="3"/>
  <c r="G12" i="3"/>
  <c r="F12" i="3"/>
  <c r="E12" i="3"/>
  <c r="D12" i="3"/>
  <c r="C12" i="3"/>
  <c r="C8" i="3"/>
  <c r="D8" i="3" s="1"/>
  <c r="E8" i="3" s="1"/>
  <c r="F8" i="3" s="1"/>
  <c r="G8" i="3" s="1"/>
  <c r="H8" i="3" s="1"/>
  <c r="I8" i="3" s="1"/>
  <c r="J8" i="3" s="1"/>
  <c r="K8" i="3" s="1"/>
  <c r="L8" i="3" s="1"/>
  <c r="M8" i="3" s="1"/>
  <c r="N8" i="3" s="1"/>
  <c r="N6" i="3"/>
  <c r="M6" i="3"/>
  <c r="L6" i="3"/>
  <c r="K6" i="3"/>
  <c r="J6" i="3"/>
  <c r="I6" i="3"/>
  <c r="H6" i="3"/>
  <c r="G6" i="3"/>
  <c r="F6" i="3"/>
  <c r="E6" i="3"/>
  <c r="D6" i="3"/>
  <c r="A2" i="3"/>
  <c r="N53" i="2"/>
  <c r="M53" i="2"/>
  <c r="L53" i="2"/>
  <c r="K53" i="2"/>
  <c r="J53" i="2"/>
  <c r="I53" i="2"/>
  <c r="H53" i="2"/>
  <c r="G53" i="2"/>
  <c r="F53" i="2"/>
  <c r="E53" i="2"/>
  <c r="D53" i="2"/>
  <c r="C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O19" i="2"/>
  <c r="O18" i="2"/>
  <c r="O17" i="2"/>
  <c r="N13" i="2"/>
  <c r="M13" i="2"/>
  <c r="M23" i="2" s="1"/>
  <c r="L13" i="2"/>
  <c r="L23" i="2" s="1"/>
  <c r="K13" i="2"/>
  <c r="K23" i="2" s="1"/>
  <c r="J13" i="2"/>
  <c r="J23" i="2" s="1"/>
  <c r="I13" i="2"/>
  <c r="H13" i="2"/>
  <c r="G13" i="2"/>
  <c r="G23" i="2" s="1"/>
  <c r="F13" i="2"/>
  <c r="F23" i="2" s="1"/>
  <c r="F55" i="2" s="1"/>
  <c r="F59" i="3" s="1"/>
  <c r="E13" i="2"/>
  <c r="E23" i="2" s="1"/>
  <c r="D13" i="2"/>
  <c r="D23" i="2" s="1"/>
  <c r="C13" i="2"/>
  <c r="O12" i="2"/>
  <c r="O11" i="2"/>
  <c r="O10" i="2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K55" i="2" l="1"/>
  <c r="K59" i="3" s="1"/>
  <c r="O44" i="3"/>
  <c r="H51" i="3"/>
  <c r="H55" i="3" s="1"/>
  <c r="G55" i="2"/>
  <c r="G59" i="3" s="1"/>
  <c r="O21" i="3"/>
  <c r="O27" i="3"/>
  <c r="O37" i="3"/>
  <c r="O29" i="3"/>
  <c r="J55" i="2"/>
  <c r="J59" i="3" s="1"/>
  <c r="O53" i="2"/>
  <c r="L55" i="2"/>
  <c r="L59" i="3" s="1"/>
  <c r="M55" i="2"/>
  <c r="M59" i="3" s="1"/>
  <c r="E55" i="2"/>
  <c r="E59" i="3" s="1"/>
  <c r="D55" i="2"/>
  <c r="D59" i="3" s="1"/>
  <c r="K51" i="3"/>
  <c r="N23" i="2"/>
  <c r="N55" i="2" s="1"/>
  <c r="N59" i="3" s="1"/>
  <c r="I23" i="2"/>
  <c r="I55" i="2" s="1"/>
  <c r="I59" i="3" s="1"/>
  <c r="O21" i="2"/>
  <c r="F51" i="3"/>
  <c r="N51" i="3"/>
  <c r="C23" i="2"/>
  <c r="C55" i="2" s="1"/>
  <c r="C59" i="3" s="1"/>
  <c r="O14" i="3"/>
  <c r="H23" i="2"/>
  <c r="H55" i="2" s="1"/>
  <c r="H59" i="3" s="1"/>
  <c r="O13" i="2"/>
  <c r="O46" i="3"/>
  <c r="O35" i="3"/>
  <c r="O43" i="3"/>
  <c r="D51" i="3"/>
  <c r="D55" i="3" s="1"/>
  <c r="O42" i="3"/>
  <c r="O45" i="3"/>
  <c r="O50" i="3"/>
  <c r="I51" i="3"/>
  <c r="J51" i="3"/>
  <c r="J55" i="3" s="1"/>
  <c r="O28" i="3"/>
  <c r="O36" i="3"/>
  <c r="L51" i="3"/>
  <c r="O26" i="3"/>
  <c r="O34" i="3"/>
  <c r="E51" i="3"/>
  <c r="E55" i="3" s="1"/>
  <c r="O40" i="3"/>
  <c r="G51" i="3"/>
  <c r="G55" i="3" s="1"/>
  <c r="O23" i="3"/>
  <c r="O25" i="3"/>
  <c r="O31" i="3"/>
  <c r="O33" i="3"/>
  <c r="O39" i="3"/>
  <c r="O41" i="3"/>
  <c r="O48" i="3"/>
  <c r="M51" i="3"/>
  <c r="O24" i="3"/>
  <c r="O32" i="3"/>
  <c r="O22" i="3"/>
  <c r="O30" i="3"/>
  <c r="O38" i="3"/>
  <c r="O47" i="3"/>
  <c r="O49" i="3"/>
  <c r="G12" i="5"/>
  <c r="H8" i="5"/>
  <c r="H10" i="5"/>
  <c r="C13" i="3"/>
  <c r="K52" i="3"/>
  <c r="L52" i="3" s="1"/>
  <c r="M52" i="3" s="1"/>
  <c r="N52" i="3" s="1"/>
  <c r="P16" i="5"/>
  <c r="L17" i="5"/>
  <c r="P18" i="5"/>
  <c r="L19" i="5"/>
  <c r="P20" i="5"/>
  <c r="I16" i="5"/>
  <c r="I22" i="5" s="1"/>
  <c r="Q16" i="5"/>
  <c r="M17" i="5"/>
  <c r="Q18" i="5"/>
  <c r="M19" i="5"/>
  <c r="Q20" i="5"/>
  <c r="C51" i="3"/>
  <c r="J16" i="5"/>
  <c r="J22" i="5" s="1"/>
  <c r="R16" i="5"/>
  <c r="N17" i="5"/>
  <c r="R18" i="5"/>
  <c r="N19" i="5"/>
  <c r="R20" i="5"/>
  <c r="F5" i="5"/>
  <c r="E5" i="5" s="1"/>
  <c r="D5" i="5" s="1"/>
  <c r="C5" i="5" s="1"/>
  <c r="K16" i="5"/>
  <c r="O17" i="5"/>
  <c r="K18" i="5"/>
  <c r="S18" i="5"/>
  <c r="O19" i="5"/>
  <c r="S20" i="5"/>
  <c r="O12" i="3"/>
  <c r="G5" i="5"/>
  <c r="L16" i="5"/>
  <c r="P17" i="5"/>
  <c r="L18" i="5"/>
  <c r="P19" i="5"/>
  <c r="M16" i="5"/>
  <c r="Q17" i="5"/>
  <c r="M18" i="5"/>
  <c r="Q19" i="5"/>
  <c r="M20" i="5"/>
  <c r="R19" i="5"/>
  <c r="N20" i="5"/>
  <c r="S22" i="5" l="1"/>
  <c r="R22" i="5"/>
  <c r="O22" i="5"/>
  <c r="O10" i="5" s="1"/>
  <c r="N55" i="3"/>
  <c r="O23" i="2"/>
  <c r="O55" i="2" s="1"/>
  <c r="O59" i="3" s="1"/>
  <c r="N22" i="5"/>
  <c r="I13" i="3" s="1"/>
  <c r="Q22" i="5"/>
  <c r="Q10" i="5" s="1"/>
  <c r="S10" i="5"/>
  <c r="N13" i="3"/>
  <c r="N17" i="3" s="1"/>
  <c r="J13" i="3"/>
  <c r="J17" i="3" s="1"/>
  <c r="J60" i="3" s="1"/>
  <c r="C17" i="3"/>
  <c r="O51" i="3"/>
  <c r="C55" i="3"/>
  <c r="M55" i="3"/>
  <c r="I10" i="5"/>
  <c r="D13" i="3"/>
  <c r="D17" i="3" s="1"/>
  <c r="D60" i="3" s="1"/>
  <c r="L22" i="5"/>
  <c r="O52" i="3"/>
  <c r="H11" i="5"/>
  <c r="J10" i="5"/>
  <c r="E13" i="3"/>
  <c r="E17" i="3" s="1"/>
  <c r="E60" i="3" s="1"/>
  <c r="K55" i="3"/>
  <c r="R10" i="5"/>
  <c r="M13" i="3"/>
  <c r="M17" i="3" s="1"/>
  <c r="K22" i="5"/>
  <c r="M22" i="5"/>
  <c r="P22" i="5"/>
  <c r="N60" i="3" l="1"/>
  <c r="L13" i="3"/>
  <c r="L17" i="3" s="1"/>
  <c r="N10" i="5"/>
  <c r="M10" i="5"/>
  <c r="H13" i="3"/>
  <c r="H17" i="3" s="1"/>
  <c r="H60" i="3" s="1"/>
  <c r="L10" i="5"/>
  <c r="G13" i="3"/>
  <c r="G17" i="3" s="1"/>
  <c r="G60" i="3" s="1"/>
  <c r="I17" i="3"/>
  <c r="L55" i="3"/>
  <c r="C60" i="3"/>
  <c r="C18" i="3"/>
  <c r="C56" i="3" s="1"/>
  <c r="D9" i="3" s="1"/>
  <c r="D18" i="3" s="1"/>
  <c r="D56" i="3" s="1"/>
  <c r="E9" i="3" s="1"/>
  <c r="E18" i="3" s="1"/>
  <c r="E56" i="3" s="1"/>
  <c r="F9" i="3" s="1"/>
  <c r="P10" i="5"/>
  <c r="K13" i="3"/>
  <c r="K17" i="3" s="1"/>
  <c r="K60" i="3" s="1"/>
  <c r="K10" i="5"/>
  <c r="F13" i="3"/>
  <c r="M60" i="3"/>
  <c r="H12" i="5"/>
  <c r="I8" i="5"/>
  <c r="L60" i="3" l="1"/>
  <c r="I11" i="5"/>
  <c r="J8" i="5" s="1"/>
  <c r="J11" i="5" s="1"/>
  <c r="F17" i="3"/>
  <c r="F18" i="3" s="1"/>
  <c r="I55" i="3"/>
  <c r="I60" i="3" s="1"/>
  <c r="O13" i="3"/>
  <c r="O17" i="3" s="1"/>
  <c r="O55" i="3"/>
  <c r="F55" i="3"/>
  <c r="I12" i="5"/>
  <c r="O60" i="3" l="1"/>
  <c r="F56" i="3"/>
  <c r="G9" i="3" s="1"/>
  <c r="G18" i="3" s="1"/>
  <c r="G56" i="3" s="1"/>
  <c r="H9" i="3" s="1"/>
  <c r="H18" i="3" s="1"/>
  <c r="H56" i="3" s="1"/>
  <c r="I9" i="3" s="1"/>
  <c r="I18" i="3" s="1"/>
  <c r="I56" i="3" s="1"/>
  <c r="J9" i="3" s="1"/>
  <c r="J18" i="3" s="1"/>
  <c r="J56" i="3" s="1"/>
  <c r="K9" i="3" s="1"/>
  <c r="K18" i="3" s="1"/>
  <c r="K56" i="3" s="1"/>
  <c r="L9" i="3" s="1"/>
  <c r="L18" i="3" s="1"/>
  <c r="L56" i="3" s="1"/>
  <c r="M9" i="3" s="1"/>
  <c r="M18" i="3" s="1"/>
  <c r="M56" i="3" s="1"/>
  <c r="N9" i="3" s="1"/>
  <c r="N18" i="3" s="1"/>
  <c r="N56" i="3" s="1"/>
  <c r="J12" i="5"/>
  <c r="K8" i="5"/>
  <c r="F60" i="3"/>
  <c r="K11" i="5" l="1"/>
  <c r="K12" i="5"/>
  <c r="L8" i="5"/>
  <c r="L11" i="5" s="1"/>
  <c r="M8" i="5" l="1"/>
  <c r="L12" i="5"/>
  <c r="M11" i="5" l="1"/>
  <c r="M12" i="5"/>
  <c r="N8" i="5"/>
  <c r="N11" i="5" s="1"/>
  <c r="N12" i="5" l="1"/>
  <c r="O8" i="5"/>
  <c r="O11" i="5" l="1"/>
  <c r="O12" i="5"/>
  <c r="P8" i="5"/>
  <c r="P11" i="5" s="1"/>
  <c r="P12" i="5" l="1"/>
  <c r="Q8" i="5"/>
  <c r="Q11" i="5" l="1"/>
  <c r="Q12" i="5"/>
  <c r="R8" i="5"/>
  <c r="R11" i="5" s="1"/>
  <c r="R12" i="5" l="1"/>
  <c r="S8" i="5"/>
  <c r="S11" i="5" s="1"/>
  <c r="S12" i="5" s="1"/>
</calcChain>
</file>

<file path=xl/sharedStrings.xml><?xml version="1.0" encoding="utf-8"?>
<sst xmlns="http://schemas.openxmlformats.org/spreadsheetml/2006/main" count="118" uniqueCount="109">
  <si>
    <t>Cash-Flow &amp; Budget Template</t>
  </si>
  <si>
    <t>Instructions for Use</t>
  </si>
  <si>
    <t>Profit and Loss</t>
  </si>
  <si>
    <t>1. Income - for each month enter in your expected sales for each category listed, cash sales, Sales (debtor) and other income</t>
  </si>
  <si>
    <t>2. Cost of Goods Sold - for each month enter in the expected cost directly related to your sales for each category listed, Purchases (materials), Wages, Sub- Contractors and other</t>
  </si>
  <si>
    <t>3. Once you have completed steps 1 &amp; 2 the spread sheet will calculate your gross profit each month and for the year</t>
  </si>
  <si>
    <t>4. Expenses - for each month enter in the expected overhead costs for each category listed. These are expenses relating to the ongoing running of your business</t>
  </si>
  <si>
    <t>5. Once you have entered your expenses you will see your budgeted Profit or loss for each month plus a yearly total in the Profit before tax line</t>
  </si>
  <si>
    <t>Cash Flow Forecast</t>
  </si>
  <si>
    <t>1. Enter in your minimum cash balance (this could be negative if you have an overdraft). This field is highlighted in yellow</t>
  </si>
  <si>
    <t>2. Enter in your reconciled bank balance at the Beginning month.  This field is highlighted in green</t>
  </si>
  <si>
    <t>3. The following items are brought directly from the Profit and Loss budget so you do not need to enter these. They are all the items in black writing</t>
  </si>
  <si>
    <t>4. For all items in red writing please enter any amounts in the appropriate monthly column</t>
  </si>
  <si>
    <t>5. At the bottom of the spreadsheet you will see a 2 line summary of your Profit and Loss Budget for each month versus your predicted cash flow balance each month</t>
  </si>
  <si>
    <t>Cash Flow Chart</t>
  </si>
  <si>
    <t>Sales &amp; Debtors</t>
  </si>
  <si>
    <t>1. Follow the instructions at the bottom of the spread sheet</t>
  </si>
  <si>
    <t>2. Amounts are required to be entered in all blue font fields.</t>
  </si>
  <si>
    <t>3. Do not enter anything in red font fields as they will pick up amounts from the profit and loss budget</t>
  </si>
  <si>
    <t>Profit &amp; Loss Budget</t>
  </si>
  <si>
    <t>Your Company</t>
  </si>
  <si>
    <t>Total</t>
  </si>
  <si>
    <t>INCOME</t>
  </si>
  <si>
    <t>Cash sales</t>
  </si>
  <si>
    <t>Sales</t>
  </si>
  <si>
    <t>Interest, other income</t>
  </si>
  <si>
    <t>Income</t>
  </si>
  <si>
    <t>COST OF GOODS</t>
  </si>
  <si>
    <t>Purchases</t>
  </si>
  <si>
    <t>Wages</t>
  </si>
  <si>
    <t>Sub-contractors</t>
  </si>
  <si>
    <t>Other</t>
  </si>
  <si>
    <t>Total COGS</t>
  </si>
  <si>
    <t>GROSS PROFIT</t>
  </si>
  <si>
    <t>EXPENSES</t>
  </si>
  <si>
    <t>Accounting</t>
  </si>
  <si>
    <t>Advertising</t>
  </si>
  <si>
    <t>Bank Charges</t>
  </si>
  <si>
    <t>Cleaning</t>
  </si>
  <si>
    <t>Commissions and fees</t>
  </si>
  <si>
    <t>Contract labor</t>
  </si>
  <si>
    <t>Employee benefit programs</t>
  </si>
  <si>
    <t>Insurance</t>
  </si>
  <si>
    <t>Interest - Loans</t>
  </si>
  <si>
    <t>Interest - Other</t>
  </si>
  <si>
    <t>Meals and entertainment</t>
  </si>
  <si>
    <t>Motor Vehicle Expenses</t>
  </si>
  <si>
    <t>Office expense</t>
  </si>
  <si>
    <t>Office Expenses</t>
  </si>
  <si>
    <t>Postage &amp; Stationery</t>
  </si>
  <si>
    <t>Rent</t>
  </si>
  <si>
    <t>Rent or lease: vehicles, equipment</t>
  </si>
  <si>
    <t>Repairs and maintenance</t>
  </si>
  <si>
    <t>Superannuation</t>
  </si>
  <si>
    <t>Telephone &amp; Internet</t>
  </si>
  <si>
    <t>Travel</t>
  </si>
  <si>
    <t>Utilities - Electricity, Gas, Water</t>
  </si>
  <si>
    <t>Wages &amp; Salaries</t>
  </si>
  <si>
    <t>Wages &amp; Salaries - Payroll Tax</t>
  </si>
  <si>
    <t>Workers Comp Insurance</t>
  </si>
  <si>
    <t>Miscellaneous</t>
  </si>
  <si>
    <t>Total Expenses</t>
  </si>
  <si>
    <t>Profit before Tax</t>
  </si>
  <si>
    <t>Starting date</t>
  </si>
  <si>
    <t>Cash balance alert minimum</t>
  </si>
  <si>
    <t>Beginning</t>
  </si>
  <si>
    <t>Cash on hand (beginning of month)</t>
  </si>
  <si>
    <t>CASH RECEIPTS</t>
  </si>
  <si>
    <t>Collections from customers</t>
  </si>
  <si>
    <t>Loan proceeds</t>
  </si>
  <si>
    <t>Owner contributions</t>
  </si>
  <si>
    <t>TOTAL CASH RECEIPTS</t>
  </si>
  <si>
    <t>Total cash available</t>
  </si>
  <si>
    <t>CASH PAID OUT</t>
  </si>
  <si>
    <t>SUBTOTAL - OPERATING COSTS</t>
  </si>
  <si>
    <t>Loan principal payment</t>
  </si>
  <si>
    <t>Capital Equipment purchases</t>
  </si>
  <si>
    <t>Owners' Drawings</t>
  </si>
  <si>
    <t>TOTAL CASH PAID OUT</t>
  </si>
  <si>
    <t>Cash on hand (end of month)</t>
  </si>
  <si>
    <t>Monthly profit</t>
  </si>
  <si>
    <t>Net monthly cashflow</t>
  </si>
  <si>
    <t>Debtors Sales &amp; Collections</t>
  </si>
  <si>
    <t>Debtors</t>
  </si>
  <si>
    <t>Opening</t>
  </si>
  <si>
    <t>Receipts</t>
  </si>
  <si>
    <t>Closing</t>
  </si>
  <si>
    <t>Debtors days</t>
  </si>
  <si>
    <t>Cash Collection</t>
  </si>
  <si>
    <t>Debtors - 0-30 days</t>
  </si>
  <si>
    <t>Debtors - 30-60 days</t>
  </si>
  <si>
    <t>Debtors - 60-90 days</t>
  </si>
  <si>
    <t>Debtors - 90-120 days</t>
  </si>
  <si>
    <t>Debtors - 120+ days</t>
  </si>
  <si>
    <t>Total Receipts</t>
  </si>
  <si>
    <t>Instructions</t>
  </si>
  <si>
    <t>Key into the blue cells in all sheets</t>
  </si>
  <si>
    <t>1. This page records and calculates cash collection from customers that you offer 'terms' to e.g. 30 days</t>
  </si>
  <si>
    <t>2. Key in the Opening Debtors total owing at the beginning of May</t>
  </si>
  <si>
    <t>3. Enter in Debtor Sales (Revenue) for Feb, March &amp; April</t>
  </si>
  <si>
    <t>5. Vary the collection percentages in column B as required</t>
  </si>
  <si>
    <t>©Copyright SECURECFO 2023</t>
  </si>
  <si>
    <r>
      <rPr>
        <b/>
        <sz val="11"/>
        <color rgb="FF000000"/>
        <rFont val="Arial"/>
        <family val="2"/>
      </rPr>
      <t xml:space="preserve">Description: </t>
    </r>
    <r>
      <rPr>
        <sz val="11"/>
        <color rgb="FF000000"/>
        <rFont val="Arial"/>
        <family val="2"/>
      </rPr>
      <t>This tab shows your Profit and Loss Budget for the year</t>
    </r>
  </si>
  <si>
    <r>
      <rPr>
        <b/>
        <sz val="11"/>
        <color rgb="FF000000"/>
        <rFont val="Arial"/>
        <family val="2"/>
      </rPr>
      <t>Description:</t>
    </r>
    <r>
      <rPr>
        <sz val="11"/>
        <color rgb="FF000000"/>
        <rFont val="Arial"/>
        <family val="2"/>
      </rPr>
      <t xml:space="preserve"> This tab will show  your predicted cash flow for the year</t>
    </r>
  </si>
  <si>
    <r>
      <rPr>
        <b/>
        <sz val="11"/>
        <color rgb="FF000000"/>
        <rFont val="Arial"/>
        <family val="2"/>
      </rPr>
      <t>Description:</t>
    </r>
    <r>
      <rPr>
        <sz val="11"/>
        <color rgb="FF000000"/>
        <rFont val="Arial"/>
        <family val="2"/>
      </rPr>
      <t xml:space="preserve"> This is a summary of the Cash Flow Forecast spread sheet. You do not need to enter anything on this spreadsheet</t>
    </r>
  </si>
  <si>
    <r>
      <rPr>
        <b/>
        <sz val="11"/>
        <color rgb="FF000000"/>
        <rFont val="Arial"/>
        <family val="2"/>
      </rPr>
      <t>Description:</t>
    </r>
    <r>
      <rPr>
        <sz val="11"/>
        <color rgb="FF000000"/>
        <rFont val="Arial"/>
        <family val="2"/>
      </rPr>
      <t xml:space="preserve"> This spreadsheet will predict when your debtors (Account customers) are expected to pay</t>
    </r>
  </si>
  <si>
    <t xml:space="preserve">Revenue </t>
  </si>
  <si>
    <t>4. Key in the customer receipts for May and June</t>
  </si>
  <si>
    <t xml:space="preserve">Wages &amp; Salaries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</si>
</sst>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_(&quot;$&quot;* #,##0_);_(&quot;$&quot;* \(#,##0\);_(&quot;$&quot;* &quot;-&quot;??_);_(@_)"/>
  </numFmts>
  <fonts count="31" x14ac:knownFonts="1">
    <font>
      <sz val="8"/>
      <color rgb="FF000000"/>
      <name val="Arial"/>
    </font>
    <font>
      <b/>
      <sz val="18"/>
      <color theme="1"/>
      <name val="Calibri"/>
    </font>
    <font>
      <sz val="18"/>
      <color theme="1"/>
      <name val="Calibri"/>
    </font>
    <font>
      <sz val="8"/>
      <color theme="1"/>
      <name val="Calibri"/>
    </font>
    <font>
      <b/>
      <sz val="12"/>
      <color rgb="FF000000"/>
      <name val="Arial"/>
    </font>
    <font>
      <sz val="12"/>
      <color rgb="FF000000"/>
      <name val="Arial"/>
    </font>
    <font>
      <b/>
      <sz val="14"/>
      <color theme="1"/>
      <name val="Tahoma"/>
    </font>
    <font>
      <sz val="8"/>
      <name val="Arial"/>
    </font>
    <font>
      <sz val="8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0"/>
      <color theme="1"/>
      <name val="Arial"/>
    </font>
    <font>
      <i/>
      <sz val="8"/>
      <color rgb="FFFF0000"/>
      <name val="Arial"/>
    </font>
    <font>
      <b/>
      <i/>
      <sz val="8"/>
      <color theme="1"/>
      <name val="Arial"/>
    </font>
    <font>
      <sz val="8"/>
      <color rgb="FFFF0000"/>
      <name val="Arial"/>
    </font>
    <font>
      <sz val="10"/>
      <color rgb="FF000080"/>
      <name val="Arial Black"/>
    </font>
    <font>
      <sz val="10"/>
      <color rgb="FF000000"/>
      <name val="Arial"/>
    </font>
    <font>
      <b/>
      <sz val="12"/>
      <color theme="1"/>
      <name val="Arial"/>
    </font>
    <font>
      <b/>
      <sz val="10"/>
      <color rgb="FF000000"/>
      <name val="Calibri"/>
    </font>
    <font>
      <b/>
      <sz val="10"/>
      <color theme="1"/>
      <name val="Calibri"/>
    </font>
    <font>
      <sz val="8"/>
      <color rgb="FF0066CC"/>
      <name val="Arial"/>
    </font>
    <font>
      <sz val="10"/>
      <color rgb="FF000080"/>
      <name val="Calibri"/>
    </font>
    <font>
      <sz val="10"/>
      <color theme="1"/>
      <name val="Calibri"/>
    </font>
    <font>
      <b/>
      <sz val="9"/>
      <color rgb="FF0000FF"/>
      <name val="Arial"/>
    </font>
    <font>
      <b/>
      <u/>
      <sz val="8"/>
      <color theme="1"/>
      <name val="Arial"/>
    </font>
    <font>
      <sz val="8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80"/>
      <name val="Calibri"/>
      <family val="2"/>
    </font>
    <font>
      <sz val="8"/>
      <color theme="0"/>
      <name val="Arial"/>
      <family val="2"/>
    </font>
    <font>
      <sz val="8"/>
      <color rgb="FF00415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BC600"/>
        <bgColor rgb="FFCC99FF"/>
      </patternFill>
    </fill>
    <fill>
      <patternFill patternType="solid">
        <fgColor rgb="FFFBC600"/>
        <bgColor indexed="64"/>
      </patternFill>
    </fill>
    <fill>
      <patternFill patternType="solid">
        <fgColor rgb="FFFBC600"/>
        <bgColor rgb="FFEAD1DC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00415F"/>
        <bgColor indexed="64"/>
      </patternFill>
    </fill>
    <fill>
      <patternFill patternType="solid">
        <fgColor rgb="FF00415F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3" fontId="8" fillId="0" borderId="0" xfId="0" applyNumberFormat="1" applyFont="1"/>
    <xf numFmtId="3" fontId="8" fillId="0" borderId="6" xfId="0" applyNumberFormat="1" applyFont="1" applyBorder="1"/>
    <xf numFmtId="0" fontId="8" fillId="0" borderId="4" xfId="0" applyFont="1" applyBorder="1"/>
    <xf numFmtId="3" fontId="8" fillId="0" borderId="7" xfId="0" applyNumberFormat="1" applyFont="1" applyBorder="1"/>
    <xf numFmtId="3" fontId="10" fillId="0" borderId="4" xfId="0" applyNumberFormat="1" applyFont="1" applyBorder="1"/>
    <xf numFmtId="0" fontId="8" fillId="2" borderId="1" xfId="0" applyFont="1" applyFill="1" applyBorder="1"/>
    <xf numFmtId="3" fontId="10" fillId="0" borderId="7" xfId="0" applyNumberFormat="1" applyFont="1" applyBorder="1"/>
    <xf numFmtId="3" fontId="8" fillId="0" borderId="4" xfId="0" applyNumberFormat="1" applyFont="1" applyBorder="1"/>
    <xf numFmtId="0" fontId="10" fillId="2" borderId="1" xfId="0" applyFont="1" applyFill="1" applyBorder="1"/>
    <xf numFmtId="0" fontId="8" fillId="0" borderId="8" xfId="0" applyFont="1" applyBorder="1" applyAlignment="1">
      <alignment wrapText="1"/>
    </xf>
    <xf numFmtId="0" fontId="8" fillId="0" borderId="9" xfId="0" applyFont="1" applyBorder="1"/>
    <xf numFmtId="0" fontId="8" fillId="0" borderId="9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0" fillId="0" borderId="0" xfId="0" applyFont="1"/>
    <xf numFmtId="0" fontId="10" fillId="0" borderId="11" xfId="0" applyFont="1" applyBorder="1" applyAlignment="1">
      <alignment wrapText="1"/>
    </xf>
    <xf numFmtId="0" fontId="8" fillId="0" borderId="11" xfId="0" applyFont="1" applyBorder="1"/>
    <xf numFmtId="0" fontId="8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9" fillId="0" borderId="4" xfId="0" applyFont="1" applyBorder="1" applyAlignment="1">
      <alignment horizontal="center" wrapText="1"/>
    </xf>
    <xf numFmtId="17" fontId="9" fillId="0" borderId="4" xfId="0" applyNumberFormat="1" applyFont="1" applyBorder="1" applyAlignment="1">
      <alignment horizontal="center" wrapText="1"/>
    </xf>
    <xf numFmtId="164" fontId="9" fillId="0" borderId="4" xfId="0" applyNumberFormat="1" applyFont="1" applyBorder="1" applyAlignment="1">
      <alignment horizontal="center" wrapText="1"/>
    </xf>
    <xf numFmtId="3" fontId="8" fillId="3" borderId="12" xfId="0" applyNumberFormat="1" applyFont="1" applyFill="1" applyBorder="1"/>
    <xf numFmtId="3" fontId="8" fillId="0" borderId="13" xfId="0" applyNumberFormat="1" applyFont="1" applyBorder="1"/>
    <xf numFmtId="0" fontId="10" fillId="0" borderId="14" xfId="0" applyFont="1" applyBorder="1" applyAlignment="1">
      <alignment wrapText="1"/>
    </xf>
    <xf numFmtId="3" fontId="8" fillId="0" borderId="15" xfId="0" applyNumberFormat="1" applyFont="1" applyBorder="1"/>
    <xf numFmtId="3" fontId="8" fillId="0" borderId="16" xfId="0" applyNumberFormat="1" applyFont="1" applyBorder="1"/>
    <xf numFmtId="0" fontId="10" fillId="0" borderId="17" xfId="0" applyFont="1" applyBorder="1" applyAlignment="1">
      <alignment wrapText="1"/>
    </xf>
    <xf numFmtId="3" fontId="8" fillId="0" borderId="18" xfId="0" applyNumberFormat="1" applyFont="1" applyBorder="1"/>
    <xf numFmtId="0" fontId="12" fillId="0" borderId="4" xfId="0" applyFont="1" applyBorder="1"/>
    <xf numFmtId="0" fontId="10" fillId="0" borderId="4" xfId="0" applyFont="1" applyBorder="1" applyAlignment="1">
      <alignment wrapText="1"/>
    </xf>
    <xf numFmtId="3" fontId="10" fillId="0" borderId="13" xfId="0" applyNumberFormat="1" applyFont="1" applyBorder="1"/>
    <xf numFmtId="0" fontId="10" fillId="0" borderId="8" xfId="0" applyFont="1" applyBorder="1" applyAlignment="1">
      <alignment wrapText="1"/>
    </xf>
    <xf numFmtId="3" fontId="8" fillId="0" borderId="11" xfId="0" applyNumberFormat="1" applyFont="1" applyBorder="1"/>
    <xf numFmtId="3" fontId="8" fillId="0" borderId="20" xfId="0" applyNumberFormat="1" applyFont="1" applyBorder="1"/>
    <xf numFmtId="3" fontId="13" fillId="0" borderId="13" xfId="0" applyNumberFormat="1" applyFont="1" applyBorder="1"/>
    <xf numFmtId="3" fontId="13" fillId="0" borderId="7" xfId="0" applyNumberFormat="1" applyFont="1" applyBorder="1"/>
    <xf numFmtId="0" fontId="13" fillId="0" borderId="0" xfId="0" applyFont="1"/>
    <xf numFmtId="0" fontId="14" fillId="0" borderId="9" xfId="0" applyFont="1" applyBorder="1"/>
    <xf numFmtId="0" fontId="12" fillId="0" borderId="4" xfId="0" applyFont="1" applyBorder="1" applyAlignment="1">
      <alignment wrapText="1"/>
    </xf>
    <xf numFmtId="0" fontId="8" fillId="0" borderId="0" xfId="0" applyFont="1" applyAlignment="1">
      <alignment vertical="center"/>
    </xf>
    <xf numFmtId="0" fontId="15" fillId="0" borderId="0" xfId="0" applyFont="1"/>
    <xf numFmtId="165" fontId="9" fillId="0" borderId="0" xfId="0" applyNumberFormat="1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3" fontId="20" fillId="0" borderId="4" xfId="0" applyNumberFormat="1" applyFont="1" applyBorder="1"/>
    <xf numFmtId="0" fontId="21" fillId="0" borderId="0" xfId="0" applyFont="1"/>
    <xf numFmtId="3" fontId="14" fillId="0" borderId="4" xfId="0" applyNumberFormat="1" applyFont="1" applyBorder="1"/>
    <xf numFmtId="0" fontId="22" fillId="0" borderId="0" xfId="0" applyFont="1"/>
    <xf numFmtId="0" fontId="18" fillId="0" borderId="6" xfId="0" applyFont="1" applyBorder="1"/>
    <xf numFmtId="0" fontId="24" fillId="0" borderId="0" xfId="0" applyFont="1"/>
    <xf numFmtId="0" fontId="26" fillId="0" borderId="0" xfId="0" applyFont="1"/>
    <xf numFmtId="17" fontId="9" fillId="4" borderId="4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0" fillId="6" borderId="1" xfId="0" applyFill="1" applyBorder="1"/>
    <xf numFmtId="0" fontId="11" fillId="6" borderId="1" xfId="0" applyFont="1" applyFill="1" applyBorder="1"/>
    <xf numFmtId="0" fontId="10" fillId="6" borderId="10" xfId="0" applyFont="1" applyFill="1" applyBorder="1" applyAlignment="1">
      <alignment wrapText="1"/>
    </xf>
    <xf numFmtId="3" fontId="10" fillId="6" borderId="10" xfId="0" applyNumberFormat="1" applyFont="1" applyFill="1" applyBorder="1"/>
    <xf numFmtId="3" fontId="10" fillId="6" borderId="19" xfId="0" applyNumberFormat="1" applyFont="1" applyFill="1" applyBorder="1"/>
    <xf numFmtId="0" fontId="10" fillId="6" borderId="4" xfId="0" applyFont="1" applyFill="1" applyBorder="1" applyAlignment="1">
      <alignment wrapText="1"/>
    </xf>
    <xf numFmtId="0" fontId="10" fillId="6" borderId="21" xfId="0" applyFont="1" applyFill="1" applyBorder="1" applyAlignment="1">
      <alignment horizontal="right" vertical="center" wrapText="1"/>
    </xf>
    <xf numFmtId="0" fontId="8" fillId="6" borderId="22" xfId="0" applyFont="1" applyFill="1" applyBorder="1" applyAlignment="1">
      <alignment vertical="center"/>
    </xf>
    <xf numFmtId="3" fontId="8" fillId="6" borderId="22" xfId="0" applyNumberFormat="1" applyFont="1" applyFill="1" applyBorder="1" applyAlignment="1">
      <alignment vertical="center"/>
    </xf>
    <xf numFmtId="0" fontId="10" fillId="6" borderId="23" xfId="0" applyFont="1" applyFill="1" applyBorder="1" applyAlignment="1">
      <alignment horizontal="right" vertical="center" wrapText="1"/>
    </xf>
    <xf numFmtId="0" fontId="8" fillId="6" borderId="24" xfId="0" applyFont="1" applyFill="1" applyBorder="1" applyAlignment="1">
      <alignment vertical="center"/>
    </xf>
    <xf numFmtId="3" fontId="8" fillId="6" borderId="24" xfId="0" applyNumberFormat="1" applyFont="1" applyFill="1" applyBorder="1" applyAlignment="1">
      <alignment vertical="center"/>
    </xf>
    <xf numFmtId="17" fontId="8" fillId="7" borderId="4" xfId="0" applyNumberFormat="1" applyFont="1" applyFill="1" applyBorder="1" applyAlignment="1">
      <alignment horizontal="right" wrapText="1"/>
    </xf>
    <xf numFmtId="3" fontId="8" fillId="7" borderId="12" xfId="0" applyNumberFormat="1" applyFont="1" applyFill="1" applyBorder="1"/>
    <xf numFmtId="0" fontId="8" fillId="6" borderId="1" xfId="0" applyFont="1" applyFill="1" applyBorder="1"/>
    <xf numFmtId="17" fontId="9" fillId="6" borderId="4" xfId="0" applyNumberFormat="1" applyFont="1" applyFill="1" applyBorder="1" applyAlignment="1">
      <alignment horizontal="center" wrapText="1"/>
    </xf>
    <xf numFmtId="164" fontId="9" fillId="6" borderId="4" xfId="0" applyNumberFormat="1" applyFont="1" applyFill="1" applyBorder="1" applyAlignment="1">
      <alignment horizontal="center" wrapText="1"/>
    </xf>
    <xf numFmtId="0" fontId="8" fillId="6" borderId="0" xfId="0" applyFont="1" applyFill="1"/>
    <xf numFmtId="0" fontId="10" fillId="6" borderId="5" xfId="0" applyFont="1" applyFill="1" applyBorder="1" applyAlignment="1">
      <alignment wrapText="1"/>
    </xf>
    <xf numFmtId="3" fontId="10" fillId="6" borderId="4" xfId="0" applyNumberFormat="1" applyFont="1" applyFill="1" applyBorder="1"/>
    <xf numFmtId="0" fontId="10" fillId="6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27" fillId="4" borderId="1" xfId="0" applyFont="1" applyFill="1" applyBorder="1"/>
    <xf numFmtId="0" fontId="26" fillId="4" borderId="1" xfId="0" applyFont="1" applyFill="1" applyBorder="1"/>
    <xf numFmtId="9" fontId="23" fillId="7" borderId="1" xfId="0" applyNumberFormat="1" applyFont="1" applyFill="1" applyBorder="1" applyAlignment="1">
      <alignment horizontal="right"/>
    </xf>
    <xf numFmtId="0" fontId="28" fillId="0" borderId="0" xfId="0" applyFont="1"/>
    <xf numFmtId="0" fontId="25" fillId="0" borderId="0" xfId="0" applyFont="1"/>
    <xf numFmtId="0" fontId="25" fillId="0" borderId="4" xfId="0" applyFont="1" applyBorder="1"/>
    <xf numFmtId="0" fontId="6" fillId="6" borderId="2" xfId="0" applyFont="1" applyFill="1" applyBorder="1" applyAlignment="1">
      <alignment horizontal="center" wrapText="1"/>
    </xf>
    <xf numFmtId="0" fontId="7" fillId="5" borderId="3" xfId="0" applyFont="1" applyFill="1" applyBorder="1"/>
    <xf numFmtId="0" fontId="17" fillId="4" borderId="25" xfId="0" applyFont="1" applyFill="1" applyBorder="1" applyAlignment="1">
      <alignment horizontal="center"/>
    </xf>
    <xf numFmtId="0" fontId="7" fillId="5" borderId="26" xfId="0" applyFont="1" applyFill="1" applyBorder="1"/>
    <xf numFmtId="0" fontId="7" fillId="5" borderId="27" xfId="0" applyFont="1" applyFill="1" applyBorder="1"/>
    <xf numFmtId="0" fontId="0" fillId="5" borderId="0" xfId="0" applyFill="1"/>
    <xf numFmtId="0" fontId="30" fillId="8" borderId="0" xfId="0" applyFont="1" applyFill="1"/>
    <xf numFmtId="0" fontId="10" fillId="8" borderId="11" xfId="0" applyFont="1" applyFill="1" applyBorder="1" applyAlignment="1">
      <alignment wrapText="1"/>
    </xf>
    <xf numFmtId="0" fontId="8" fillId="8" borderId="11" xfId="0" applyFont="1" applyFill="1" applyBorder="1"/>
    <xf numFmtId="0" fontId="8" fillId="8" borderId="0" xfId="0" applyFont="1" applyFill="1"/>
    <xf numFmtId="0" fontId="29" fillId="8" borderId="0" xfId="0" applyFont="1" applyFill="1" applyAlignment="1">
      <alignment wrapText="1"/>
    </xf>
    <xf numFmtId="0" fontId="8" fillId="8" borderId="0" xfId="0" applyFont="1" applyFill="1" applyAlignment="1">
      <alignment wrapText="1"/>
    </xf>
    <xf numFmtId="0" fontId="0" fillId="8" borderId="0" xfId="0" applyFill="1"/>
    <xf numFmtId="0" fontId="8" fillId="9" borderId="1" xfId="0" applyFont="1" applyFill="1" applyBorder="1"/>
    <xf numFmtId="0" fontId="10" fillId="9" borderId="1" xfId="0" applyFont="1" applyFill="1" applyBorder="1"/>
    <xf numFmtId="0" fontId="10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15F"/>
      <color rgb="FFFBC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r>
              <a:rPr lang="en-US" sz="1000" b="0" i="0">
                <a:solidFill>
                  <a:srgbClr val="000000"/>
                </a:solidFill>
                <a:latin typeface="+mn-lt"/>
              </a:rPr>
              <a:t>Cash Flow Projection Your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Minimum balance</c:v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'Cash Flow'!$B$8:$N$8</c:f>
              <c:strCache>
                <c:ptCount val="13"/>
                <c:pt idx="0">
                  <c:v>Beginning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'Cash Flow'!$B$6:$N$6</c:f>
              <c:numCache>
                <c:formatCode>#,##0</c:formatCode>
                <c:ptCount val="13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5000</c:v>
                </c:pt>
                <c:pt idx="12">
                  <c:v>5000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26B-4E71-AE11-4BF4DF3D8F53}"/>
            </c:ext>
          </c:extLst>
        </c:ser>
        <c:ser>
          <c:idx val="1"/>
          <c:order val="1"/>
          <c:tx>
            <c:v>Cash Balance</c:v>
          </c:tx>
          <c:spPr>
            <a:solidFill>
              <a:srgbClr val="0000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'Cash Flow'!$B$8:$N$8</c:f>
              <c:strCache>
                <c:ptCount val="13"/>
                <c:pt idx="0">
                  <c:v>Beginning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'Cash Flow'!$B$56:$N$56</c:f>
              <c:numCache>
                <c:formatCode>#,##0</c:formatCode>
                <c:ptCount val="13"/>
                <c:pt idx="0">
                  <c:v>20000</c:v>
                </c:pt>
                <c:pt idx="1">
                  <c:v>16323.5</c:v>
                </c:pt>
                <c:pt idx="2">
                  <c:v>25349.5</c:v>
                </c:pt>
                <c:pt idx="3">
                  <c:v>35475.5</c:v>
                </c:pt>
                <c:pt idx="4">
                  <c:v>57351.5</c:v>
                </c:pt>
                <c:pt idx="5">
                  <c:v>68402.5</c:v>
                </c:pt>
                <c:pt idx="6">
                  <c:v>79778.5</c:v>
                </c:pt>
                <c:pt idx="7">
                  <c:v>82154.5</c:v>
                </c:pt>
                <c:pt idx="8">
                  <c:v>93530.5</c:v>
                </c:pt>
                <c:pt idx="9">
                  <c:v>104906.5</c:v>
                </c:pt>
                <c:pt idx="10">
                  <c:v>107282.5</c:v>
                </c:pt>
                <c:pt idx="11">
                  <c:v>118658.5</c:v>
                </c:pt>
                <c:pt idx="12">
                  <c:v>130034.5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26B-4E71-AE11-4BF4DF3D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476232"/>
        <c:axId val="1755443800"/>
      </c:barChart>
      <c:catAx>
        <c:axId val="2119476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80"/>
                    </a:solidFill>
                    <a:latin typeface="+mn-lt"/>
                  </a:defRPr>
                </a:pPr>
                <a:r>
                  <a:rPr lang="en-US" sz="1200" b="1" i="0">
                    <a:solidFill>
                      <a:srgbClr val="000080"/>
                    </a:solidFill>
                    <a:latin typeface="+mn-lt"/>
                  </a:rPr>
                  <a:t>Period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5443800"/>
        <c:crosses val="autoZero"/>
        <c:auto val="1"/>
        <c:lblAlgn val="ctr"/>
        <c:lblOffset val="100"/>
        <c:noMultiLvlLbl val="1"/>
      </c:catAx>
      <c:valAx>
        <c:axId val="17554438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80"/>
                    </a:solidFill>
                    <a:latin typeface="+mn-lt"/>
                  </a:defRPr>
                </a:pPr>
                <a:r>
                  <a:rPr lang="en-US" sz="1200" b="1" i="0">
                    <a:solidFill>
                      <a:srgbClr val="000080"/>
                    </a:solidFill>
                    <a:latin typeface="+mn-lt"/>
                  </a:rPr>
                  <a:t>Cash on Hand</a:t>
                </a:r>
              </a:p>
            </c:rich>
          </c:tx>
          <c:overlay val="0"/>
        </c:title>
        <c:numFmt formatCode="&quot;$&quot;#,##0" sourceLinked="0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9476232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220980</xdr:colOff>
      <xdr:row>3</xdr:row>
      <xdr:rowOff>169495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93A28E-D982-4CC0-988C-89B36283C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4160" cy="740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2804160</xdr:colOff>
      <xdr:row>5</xdr:row>
      <xdr:rowOff>9475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E950C3-E25A-473B-9DDE-0F254334F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4160" cy="740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2804160</xdr:colOff>
      <xdr:row>3</xdr:row>
      <xdr:rowOff>1855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99D4A4-D70B-4CF2-8D71-FC3FD57D3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4160" cy="7409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76200</xdr:rowOff>
    </xdr:from>
    <xdr:ext cx="9248775" cy="3962400"/>
    <xdr:graphicFrame macro="">
      <xdr:nvGraphicFramePr>
        <xdr:cNvPr id="152185723" name="Chart 1" descr="Chart 0" title="Chart">
          <a:extLst>
            <a:ext uri="{FF2B5EF4-FFF2-40B4-BE49-F238E27FC236}">
              <a16:creationId xmlns:a16="http://schemas.microsoft.com/office/drawing/2014/main" id="{00000000-0008-0000-0300-00007B2B12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11</xdr:col>
      <xdr:colOff>144780</xdr:colOff>
      <xdr:row>34</xdr:row>
      <xdr:rowOff>60960</xdr:rowOff>
    </xdr:from>
    <xdr:to>
      <xdr:col>16</xdr:col>
      <xdr:colOff>441960</xdr:colOff>
      <xdr:row>39</xdr:row>
      <xdr:rowOff>85675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C88E18-2307-4FFF-A45F-6AE0B2C5B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180" y="4861560"/>
          <a:ext cx="2804160" cy="7409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662940</xdr:colOff>
      <xdr:row>5</xdr:row>
      <xdr:rowOff>70435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D8F00D-CB31-438B-A230-D401AAAC7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4160" cy="740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showGridLines="0" workbookViewId="0">
      <selection activeCell="U8" sqref="U8"/>
    </sheetView>
  </sheetViews>
  <sheetFormatPr defaultColWidth="0" defaultRowHeight="15" customHeight="1" zeroHeight="1" x14ac:dyDescent="0.2"/>
  <cols>
    <col min="1" max="1" width="21.85546875" customWidth="1"/>
    <col min="2" max="11" width="8.85546875" customWidth="1"/>
    <col min="12" max="12" width="13" customWidth="1"/>
    <col min="13" max="21" width="8.85546875" customWidth="1"/>
    <col min="22" max="26" width="8.85546875" hidden="1" customWidth="1"/>
    <col min="27" max="16384" width="16.85546875" hidden="1"/>
  </cols>
  <sheetData>
    <row r="1" spans="1:24" ht="15" customHeight="1" x14ac:dyDescent="0.2"/>
    <row r="2" spans="1:24" ht="15" customHeight="1" x14ac:dyDescent="0.2"/>
    <row r="3" spans="1:24" ht="15" customHeight="1" x14ac:dyDescent="0.2"/>
    <row r="4" spans="1:24" ht="15" customHeight="1" x14ac:dyDescent="0.2"/>
    <row r="5" spans="1:24" ht="11.25" customHeight="1" x14ac:dyDescent="0.2"/>
    <row r="6" spans="1:24" ht="21" customHeight="1" x14ac:dyDescent="0.45">
      <c r="A6" s="1" t="s">
        <v>0</v>
      </c>
      <c r="B6" s="1"/>
      <c r="C6" s="1"/>
      <c r="D6" s="1"/>
      <c r="E6" s="1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</row>
    <row r="7" spans="1:24" ht="11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24" ht="19.5" customHeight="1" x14ac:dyDescent="0.45">
      <c r="A8" s="1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24" ht="11.2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24" ht="11.25" customHeight="1" x14ac:dyDescent="0.2"/>
    <row r="11" spans="1:24" ht="16.5" customHeight="1" x14ac:dyDescent="0.3">
      <c r="A11" s="84" t="s">
        <v>2</v>
      </c>
      <c r="B11" s="85"/>
      <c r="C11" s="85"/>
      <c r="D11" s="85"/>
      <c r="E11" s="85"/>
      <c r="F11" s="85"/>
      <c r="G11" s="85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1:24" ht="11.25" customHeight="1" x14ac:dyDescent="0.25">
      <c r="A12" s="4"/>
      <c r="B12" s="4"/>
      <c r="C12" s="4"/>
      <c r="D12" s="4"/>
      <c r="E12" s="4"/>
      <c r="F12" s="4"/>
      <c r="G12" s="4"/>
      <c r="H12" s="4"/>
    </row>
    <row r="13" spans="1:24" ht="15" customHeight="1" x14ac:dyDescent="0.25">
      <c r="A13" s="60" t="s">
        <v>102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ht="11.25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spans="1:24" ht="15.75" customHeight="1" x14ac:dyDescent="0.25">
      <c r="A15" s="60" t="s">
        <v>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spans="1:24" ht="11.25" customHeight="1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</row>
    <row r="17" spans="1:24" ht="18" customHeight="1" x14ac:dyDescent="0.25">
      <c r="A17" s="60" t="s">
        <v>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</row>
    <row r="18" spans="1:24" ht="11.2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  <row r="19" spans="1:24" ht="18" customHeight="1" x14ac:dyDescent="0.25">
      <c r="A19" s="60" t="s">
        <v>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</row>
    <row r="20" spans="1:24" ht="11.25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</row>
    <row r="21" spans="1:24" ht="15.75" customHeight="1" x14ac:dyDescent="0.25">
      <c r="A21" s="60" t="s">
        <v>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</row>
    <row r="22" spans="1:24" ht="11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</row>
    <row r="23" spans="1:24" ht="17.25" customHeight="1" x14ac:dyDescent="0.25">
      <c r="A23" s="60" t="s">
        <v>7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</row>
    <row r="24" spans="1:24" ht="11.2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</row>
    <row r="25" spans="1:24" ht="16.5" customHeight="1" x14ac:dyDescent="0.25">
      <c r="A25" s="87" t="s">
        <v>8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60"/>
      <c r="W25" s="60"/>
      <c r="X25" s="60"/>
    </row>
    <row r="26" spans="1:24" ht="11.25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pans="1:24" ht="16.5" customHeight="1" x14ac:dyDescent="0.25">
      <c r="A27" s="60" t="s">
        <v>103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</row>
    <row r="28" spans="1:24" ht="11.25" customHeight="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</row>
    <row r="29" spans="1:24" ht="16.5" customHeight="1" x14ac:dyDescent="0.25">
      <c r="A29" s="60" t="s">
        <v>9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</row>
    <row r="30" spans="1:24" ht="11.2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</row>
    <row r="31" spans="1:24" ht="14.25" customHeight="1" x14ac:dyDescent="0.25">
      <c r="A31" s="60" t="s">
        <v>10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</row>
    <row r="32" spans="1:24" ht="11.2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</row>
    <row r="33" spans="1:24" ht="18" customHeight="1" x14ac:dyDescent="0.25">
      <c r="A33" s="60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</row>
    <row r="34" spans="1:24" ht="11.2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</row>
    <row r="35" spans="1:24" ht="15.75" customHeight="1" x14ac:dyDescent="0.25">
      <c r="A35" s="60" t="s">
        <v>12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</row>
    <row r="36" spans="1:24" ht="11.2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ht="16.5" customHeight="1" x14ac:dyDescent="0.25">
      <c r="A37" s="60" t="s">
        <v>13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spans="1:24" ht="11.25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</row>
    <row r="39" spans="1:24" ht="17.25" customHeight="1" x14ac:dyDescent="0.25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60"/>
      <c r="W39" s="60"/>
      <c r="X39" s="60"/>
    </row>
    <row r="40" spans="1:24" ht="11.2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  <row r="41" spans="1:24" ht="15.75" customHeight="1" x14ac:dyDescent="0.25">
      <c r="A41" s="60" t="s">
        <v>104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</row>
    <row r="42" spans="1:24" ht="11.2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</row>
    <row r="43" spans="1:24" ht="18" customHeight="1" x14ac:dyDescent="0.25">
      <c r="A43" s="87" t="s">
        <v>15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60"/>
      <c r="W43" s="60"/>
      <c r="X43" s="60"/>
    </row>
    <row r="44" spans="1:24" ht="11.2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  <row r="45" spans="1:24" ht="17.25" customHeight="1" x14ac:dyDescent="0.25">
      <c r="A45" s="60" t="s">
        <v>105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  <row r="46" spans="1:24" ht="11.2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</row>
    <row r="47" spans="1:24" ht="18" customHeight="1" x14ac:dyDescent="0.25">
      <c r="A47" s="60" t="s">
        <v>16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</row>
    <row r="48" spans="1:24" ht="11.2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</row>
    <row r="49" spans="1:24" ht="18.75" customHeight="1" x14ac:dyDescent="0.25">
      <c r="A49" s="60" t="s">
        <v>17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</row>
    <row r="50" spans="1:24" ht="11.2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1:24" ht="18.75" customHeight="1" x14ac:dyDescent="0.25">
      <c r="A51" s="60" t="s">
        <v>18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</row>
    <row r="52" spans="1:24" ht="11.25" customHeight="1" x14ac:dyDescent="0.2"/>
    <row r="53" spans="1:24" ht="11.25" customHeight="1" x14ac:dyDescent="0.2">
      <c r="A53" s="22" t="s">
        <v>101</v>
      </c>
    </row>
    <row r="54" spans="1:24" ht="11.25" customHeight="1" x14ac:dyDescent="0.2">
      <c r="A54" s="22"/>
    </row>
    <row r="55" spans="1:24" ht="11.25" hidden="1" customHeight="1" x14ac:dyDescent="0.25">
      <c r="A55" s="4"/>
    </row>
    <row r="56" spans="1:24" ht="11.25" hidden="1" customHeight="1" x14ac:dyDescent="0.2"/>
    <row r="57" spans="1:24" ht="11.25" hidden="1" customHeight="1" x14ac:dyDescent="0.2"/>
    <row r="58" spans="1:24" ht="11.25" hidden="1" customHeight="1" x14ac:dyDescent="0.2"/>
    <row r="59" spans="1:24" ht="11.25" hidden="1" customHeight="1" x14ac:dyDescent="0.2"/>
    <row r="60" spans="1:24" ht="11.25" hidden="1" customHeight="1" x14ac:dyDescent="0.2"/>
    <row r="61" spans="1:24" ht="11.25" hidden="1" customHeight="1" x14ac:dyDescent="0.2"/>
    <row r="62" spans="1:24" ht="11.25" hidden="1" customHeight="1" x14ac:dyDescent="0.2"/>
    <row r="63" spans="1:24" ht="11.25" hidden="1" customHeight="1" x14ac:dyDescent="0.2"/>
    <row r="64" spans="1:24" ht="11.25" hidden="1" customHeight="1" x14ac:dyDescent="0.2"/>
    <row r="65" ht="11.25" hidden="1" customHeight="1" x14ac:dyDescent="0.2"/>
    <row r="66" ht="11.25" hidden="1" customHeight="1" x14ac:dyDescent="0.2"/>
    <row r="67" ht="11.25" hidden="1" customHeight="1" x14ac:dyDescent="0.2"/>
    <row r="68" ht="11.25" hidden="1" customHeight="1" x14ac:dyDescent="0.2"/>
    <row r="69" ht="11.25" hidden="1" customHeight="1" x14ac:dyDescent="0.2"/>
    <row r="70" ht="11.25" hidden="1" customHeight="1" x14ac:dyDescent="0.2"/>
    <row r="71" ht="11.25" hidden="1" customHeight="1" x14ac:dyDescent="0.2"/>
    <row r="72" ht="11.25" hidden="1" customHeight="1" x14ac:dyDescent="0.2"/>
    <row r="73" ht="11.25" hidden="1" customHeight="1" x14ac:dyDescent="0.2"/>
    <row r="74" ht="11.25" hidden="1" customHeight="1" x14ac:dyDescent="0.2"/>
    <row r="75" ht="11.25" hidden="1" customHeight="1" x14ac:dyDescent="0.2"/>
    <row r="76" ht="11.25" hidden="1" customHeight="1" x14ac:dyDescent="0.2"/>
    <row r="77" ht="11.25" hidden="1" customHeight="1" x14ac:dyDescent="0.2"/>
    <row r="78" ht="11.25" hidden="1" customHeight="1" x14ac:dyDescent="0.2"/>
    <row r="79" ht="11.25" hidden="1" customHeight="1" x14ac:dyDescent="0.2"/>
    <row r="80" ht="11.25" hidden="1" customHeight="1" x14ac:dyDescent="0.2"/>
    <row r="81" ht="11.25" hidden="1" customHeight="1" x14ac:dyDescent="0.2"/>
    <row r="82" ht="11.25" hidden="1" customHeight="1" x14ac:dyDescent="0.2"/>
    <row r="83" ht="11.25" hidden="1" customHeight="1" x14ac:dyDescent="0.2"/>
    <row r="84" ht="11.25" hidden="1" customHeight="1" x14ac:dyDescent="0.2"/>
    <row r="85" ht="11.25" hidden="1" customHeight="1" x14ac:dyDescent="0.2"/>
    <row r="86" ht="11.25" hidden="1" customHeight="1" x14ac:dyDescent="0.2"/>
    <row r="87" ht="11.25" hidden="1" customHeight="1" x14ac:dyDescent="0.2"/>
    <row r="88" ht="11.25" hidden="1" customHeight="1" x14ac:dyDescent="0.2"/>
    <row r="89" ht="11.25" hidden="1" customHeight="1" x14ac:dyDescent="0.2"/>
    <row r="90" ht="11.25" hidden="1" customHeight="1" x14ac:dyDescent="0.2"/>
    <row r="91" ht="11.25" hidden="1" customHeight="1" x14ac:dyDescent="0.2"/>
    <row r="92" ht="11.25" hidden="1" customHeight="1" x14ac:dyDescent="0.2"/>
    <row r="93" ht="11.25" hidden="1" customHeight="1" x14ac:dyDescent="0.2"/>
    <row r="94" ht="11.25" hidden="1" customHeight="1" x14ac:dyDescent="0.2"/>
    <row r="95" ht="11.25" hidden="1" customHeight="1" x14ac:dyDescent="0.2"/>
    <row r="96" ht="11.25" hidden="1" customHeight="1" x14ac:dyDescent="0.2"/>
    <row r="97" ht="11.25" hidden="1" customHeight="1" x14ac:dyDescent="0.2"/>
    <row r="98" ht="11.25" hidden="1" customHeight="1" x14ac:dyDescent="0.2"/>
    <row r="99" ht="11.25" hidden="1" customHeight="1" x14ac:dyDescent="0.2"/>
    <row r="100" ht="11.25" hidden="1" customHeight="1" x14ac:dyDescent="0.2"/>
    <row r="101" ht="11.25" hidden="1" customHeight="1" x14ac:dyDescent="0.2"/>
    <row r="102" ht="11.25" hidden="1" customHeight="1" x14ac:dyDescent="0.2"/>
    <row r="103" ht="11.25" hidden="1" customHeight="1" x14ac:dyDescent="0.2"/>
    <row r="104" ht="11.25" hidden="1" customHeight="1" x14ac:dyDescent="0.2"/>
    <row r="105" ht="11.25" hidden="1" customHeight="1" x14ac:dyDescent="0.2"/>
    <row r="106" ht="11.25" hidden="1" customHeight="1" x14ac:dyDescent="0.2"/>
    <row r="107" ht="11.25" hidden="1" customHeight="1" x14ac:dyDescent="0.2"/>
    <row r="108" ht="11.25" hidden="1" customHeight="1" x14ac:dyDescent="0.2"/>
    <row r="109" ht="11.25" hidden="1" customHeight="1" x14ac:dyDescent="0.2"/>
    <row r="110" ht="11.25" hidden="1" customHeight="1" x14ac:dyDescent="0.2"/>
    <row r="111" ht="11.25" hidden="1" customHeight="1" x14ac:dyDescent="0.2"/>
    <row r="112" ht="11.25" hidden="1" customHeight="1" x14ac:dyDescent="0.2"/>
    <row r="113" ht="11.25" hidden="1" customHeight="1" x14ac:dyDescent="0.2"/>
    <row r="114" ht="11.25" hidden="1" customHeight="1" x14ac:dyDescent="0.2"/>
    <row r="115" ht="11.25" hidden="1" customHeight="1" x14ac:dyDescent="0.2"/>
    <row r="116" ht="11.25" hidden="1" customHeight="1" x14ac:dyDescent="0.2"/>
    <row r="117" ht="11.25" hidden="1" customHeight="1" x14ac:dyDescent="0.2"/>
    <row r="118" ht="11.25" hidden="1" customHeight="1" x14ac:dyDescent="0.2"/>
    <row r="119" ht="11.25" hidden="1" customHeight="1" x14ac:dyDescent="0.2"/>
    <row r="120" ht="11.25" hidden="1" customHeight="1" x14ac:dyDescent="0.2"/>
    <row r="121" ht="11.25" hidden="1" customHeight="1" x14ac:dyDescent="0.2"/>
    <row r="122" ht="11.25" hidden="1" customHeight="1" x14ac:dyDescent="0.2"/>
    <row r="123" ht="11.25" hidden="1" customHeight="1" x14ac:dyDescent="0.2"/>
    <row r="124" ht="11.25" hidden="1" customHeight="1" x14ac:dyDescent="0.2"/>
    <row r="125" ht="11.25" hidden="1" customHeight="1" x14ac:dyDescent="0.2"/>
    <row r="126" ht="11.25" hidden="1" customHeight="1" x14ac:dyDescent="0.2"/>
    <row r="127" ht="11.25" hidden="1" customHeight="1" x14ac:dyDescent="0.2"/>
    <row r="128" ht="11.25" hidden="1" customHeight="1" x14ac:dyDescent="0.2"/>
    <row r="129" ht="11.25" hidden="1" customHeight="1" x14ac:dyDescent="0.2"/>
    <row r="130" ht="11.25" hidden="1" customHeight="1" x14ac:dyDescent="0.2"/>
    <row r="131" ht="11.25" hidden="1" customHeight="1" x14ac:dyDescent="0.2"/>
    <row r="132" ht="11.25" hidden="1" customHeight="1" x14ac:dyDescent="0.2"/>
    <row r="133" ht="11.25" hidden="1" customHeight="1" x14ac:dyDescent="0.2"/>
    <row r="134" ht="11.25" hidden="1" customHeight="1" x14ac:dyDescent="0.2"/>
    <row r="135" ht="11.25" hidden="1" customHeight="1" x14ac:dyDescent="0.2"/>
    <row r="136" ht="11.25" hidden="1" customHeight="1" x14ac:dyDescent="0.2"/>
    <row r="137" ht="11.25" hidden="1" customHeight="1" x14ac:dyDescent="0.2"/>
    <row r="138" ht="11.25" hidden="1" customHeight="1" x14ac:dyDescent="0.2"/>
    <row r="139" ht="11.25" hidden="1" customHeight="1" x14ac:dyDescent="0.2"/>
    <row r="140" ht="11.25" hidden="1" customHeight="1" x14ac:dyDescent="0.2"/>
    <row r="141" ht="11.25" hidden="1" customHeight="1" x14ac:dyDescent="0.2"/>
    <row r="142" ht="11.25" hidden="1" customHeight="1" x14ac:dyDescent="0.2"/>
    <row r="143" ht="11.25" hidden="1" customHeight="1" x14ac:dyDescent="0.2"/>
    <row r="144" ht="11.25" hidden="1" customHeight="1" x14ac:dyDescent="0.2"/>
    <row r="145" ht="11.25" hidden="1" customHeight="1" x14ac:dyDescent="0.2"/>
    <row r="146" ht="11.25" hidden="1" customHeight="1" x14ac:dyDescent="0.2"/>
    <row r="147" ht="11.25" hidden="1" customHeight="1" x14ac:dyDescent="0.2"/>
    <row r="148" ht="11.25" hidden="1" customHeight="1" x14ac:dyDescent="0.2"/>
    <row r="149" ht="11.25" hidden="1" customHeight="1" x14ac:dyDescent="0.2"/>
    <row r="150" ht="11.25" hidden="1" customHeight="1" x14ac:dyDescent="0.2"/>
    <row r="151" ht="11.25" hidden="1" customHeight="1" x14ac:dyDescent="0.2"/>
    <row r="152" ht="11.25" hidden="1" customHeight="1" x14ac:dyDescent="0.2"/>
    <row r="153" ht="11.25" hidden="1" customHeight="1" x14ac:dyDescent="0.2"/>
    <row r="154" ht="11.25" hidden="1" customHeight="1" x14ac:dyDescent="0.2"/>
    <row r="155" ht="11.25" hidden="1" customHeight="1" x14ac:dyDescent="0.2"/>
    <row r="156" ht="11.25" hidden="1" customHeight="1" x14ac:dyDescent="0.2"/>
    <row r="157" ht="11.25" hidden="1" customHeight="1" x14ac:dyDescent="0.2"/>
    <row r="158" ht="11.25" hidden="1" customHeight="1" x14ac:dyDescent="0.2"/>
    <row r="159" ht="11.25" hidden="1" customHeight="1" x14ac:dyDescent="0.2"/>
    <row r="160" ht="11.25" hidden="1" customHeight="1" x14ac:dyDescent="0.2"/>
    <row r="161" ht="11.25" hidden="1" customHeight="1" x14ac:dyDescent="0.2"/>
    <row r="162" ht="11.25" hidden="1" customHeight="1" x14ac:dyDescent="0.2"/>
    <row r="163" ht="11.25" hidden="1" customHeight="1" x14ac:dyDescent="0.2"/>
    <row r="164" ht="11.25" hidden="1" customHeight="1" x14ac:dyDescent="0.2"/>
    <row r="165" ht="11.25" hidden="1" customHeight="1" x14ac:dyDescent="0.2"/>
    <row r="166" ht="11.25" hidden="1" customHeight="1" x14ac:dyDescent="0.2"/>
    <row r="167" ht="11.25" hidden="1" customHeight="1" x14ac:dyDescent="0.2"/>
    <row r="168" ht="11.25" hidden="1" customHeight="1" x14ac:dyDescent="0.2"/>
    <row r="169" ht="11.25" hidden="1" customHeight="1" x14ac:dyDescent="0.2"/>
    <row r="170" ht="11.25" hidden="1" customHeight="1" x14ac:dyDescent="0.2"/>
    <row r="171" ht="11.25" hidden="1" customHeight="1" x14ac:dyDescent="0.2"/>
    <row r="172" ht="11.25" hidden="1" customHeight="1" x14ac:dyDescent="0.2"/>
    <row r="173" ht="11.25" hidden="1" customHeight="1" x14ac:dyDescent="0.2"/>
    <row r="174" ht="11.25" hidden="1" customHeight="1" x14ac:dyDescent="0.2"/>
    <row r="175" ht="11.25" hidden="1" customHeight="1" x14ac:dyDescent="0.2"/>
    <row r="176" ht="11.25" hidden="1" customHeight="1" x14ac:dyDescent="0.2"/>
    <row r="177" ht="11.25" hidden="1" customHeight="1" x14ac:dyDescent="0.2"/>
    <row r="178" ht="11.25" hidden="1" customHeight="1" x14ac:dyDescent="0.2"/>
    <row r="179" ht="11.25" hidden="1" customHeight="1" x14ac:dyDescent="0.2"/>
    <row r="180" ht="11.25" hidden="1" customHeight="1" x14ac:dyDescent="0.2"/>
    <row r="181" ht="11.25" hidden="1" customHeight="1" x14ac:dyDescent="0.2"/>
    <row r="182" ht="11.25" hidden="1" customHeight="1" x14ac:dyDescent="0.2"/>
    <row r="183" ht="11.25" hidden="1" customHeight="1" x14ac:dyDescent="0.2"/>
    <row r="184" ht="11.25" hidden="1" customHeight="1" x14ac:dyDescent="0.2"/>
    <row r="185" ht="11.25" hidden="1" customHeight="1" x14ac:dyDescent="0.2"/>
    <row r="186" ht="11.25" hidden="1" customHeight="1" x14ac:dyDescent="0.2"/>
    <row r="187" ht="11.25" hidden="1" customHeight="1" x14ac:dyDescent="0.2"/>
    <row r="188" ht="11.25" hidden="1" customHeight="1" x14ac:dyDescent="0.2"/>
    <row r="189" ht="11.25" hidden="1" customHeight="1" x14ac:dyDescent="0.2"/>
    <row r="190" ht="11.25" hidden="1" customHeight="1" x14ac:dyDescent="0.2"/>
    <row r="191" ht="11.25" hidden="1" customHeight="1" x14ac:dyDescent="0.2"/>
    <row r="192" ht="11.25" hidden="1" customHeight="1" x14ac:dyDescent="0.2"/>
    <row r="193" ht="11.25" hidden="1" customHeight="1" x14ac:dyDescent="0.2"/>
    <row r="194" ht="11.25" hidden="1" customHeight="1" x14ac:dyDescent="0.2"/>
    <row r="195" ht="11.25" hidden="1" customHeight="1" x14ac:dyDescent="0.2"/>
    <row r="196" ht="11.25" hidden="1" customHeight="1" x14ac:dyDescent="0.2"/>
    <row r="197" ht="11.25" hidden="1" customHeight="1" x14ac:dyDescent="0.2"/>
    <row r="198" ht="11.25" hidden="1" customHeight="1" x14ac:dyDescent="0.2"/>
    <row r="199" ht="11.25" hidden="1" customHeight="1" x14ac:dyDescent="0.2"/>
    <row r="200" ht="11.25" hidden="1" customHeight="1" x14ac:dyDescent="0.2"/>
    <row r="201" ht="11.25" hidden="1" customHeight="1" x14ac:dyDescent="0.2"/>
    <row r="202" ht="11.25" hidden="1" customHeight="1" x14ac:dyDescent="0.2"/>
    <row r="203" ht="11.25" hidden="1" customHeight="1" x14ac:dyDescent="0.2"/>
    <row r="204" ht="11.25" hidden="1" customHeight="1" x14ac:dyDescent="0.2"/>
    <row r="205" ht="11.25" hidden="1" customHeight="1" x14ac:dyDescent="0.2"/>
    <row r="206" ht="11.25" hidden="1" customHeight="1" x14ac:dyDescent="0.2"/>
    <row r="207" ht="11.25" hidden="1" customHeight="1" x14ac:dyDescent="0.2"/>
    <row r="208" ht="11.25" hidden="1" customHeight="1" x14ac:dyDescent="0.2"/>
    <row r="209" ht="11.25" hidden="1" customHeight="1" x14ac:dyDescent="0.2"/>
    <row r="210" ht="11.25" hidden="1" customHeight="1" x14ac:dyDescent="0.2"/>
    <row r="211" ht="11.25" hidden="1" customHeight="1" x14ac:dyDescent="0.2"/>
    <row r="212" ht="11.25" hidden="1" customHeight="1" x14ac:dyDescent="0.2"/>
    <row r="213" ht="11.25" hidden="1" customHeight="1" x14ac:dyDescent="0.2"/>
    <row r="214" ht="11.25" hidden="1" customHeight="1" x14ac:dyDescent="0.2"/>
    <row r="215" ht="11.25" hidden="1" customHeight="1" x14ac:dyDescent="0.2"/>
    <row r="216" ht="11.25" hidden="1" customHeight="1" x14ac:dyDescent="0.2"/>
    <row r="217" ht="11.25" hidden="1" customHeight="1" x14ac:dyDescent="0.2"/>
    <row r="218" ht="11.25" hidden="1" customHeight="1" x14ac:dyDescent="0.2"/>
    <row r="219" ht="11.25" hidden="1" customHeight="1" x14ac:dyDescent="0.2"/>
    <row r="220" ht="11.25" hidden="1" customHeight="1" x14ac:dyDescent="0.2"/>
    <row r="221" ht="11.25" hidden="1" customHeight="1" x14ac:dyDescent="0.2"/>
    <row r="222" ht="11.25" hidden="1" customHeight="1" x14ac:dyDescent="0.2"/>
    <row r="223" ht="11.25" hidden="1" customHeight="1" x14ac:dyDescent="0.2"/>
    <row r="224" ht="11.25" hidden="1" customHeight="1" x14ac:dyDescent="0.2"/>
    <row r="225" ht="11.25" hidden="1" customHeight="1" x14ac:dyDescent="0.2"/>
    <row r="226" ht="11.25" hidden="1" customHeight="1" x14ac:dyDescent="0.2"/>
    <row r="227" ht="11.25" hidden="1" customHeight="1" x14ac:dyDescent="0.2"/>
    <row r="228" ht="11.25" hidden="1" customHeight="1" x14ac:dyDescent="0.2"/>
    <row r="229" ht="11.25" hidden="1" customHeight="1" x14ac:dyDescent="0.2"/>
    <row r="230" ht="11.25" hidden="1" customHeight="1" x14ac:dyDescent="0.2"/>
    <row r="231" ht="11.25" hidden="1" customHeight="1" x14ac:dyDescent="0.2"/>
    <row r="232" ht="11.25" hidden="1" customHeight="1" x14ac:dyDescent="0.2"/>
    <row r="233" ht="11.25" hidden="1" customHeight="1" x14ac:dyDescent="0.2"/>
    <row r="234" ht="11.25" hidden="1" customHeight="1" x14ac:dyDescent="0.2"/>
    <row r="235" ht="11.25" hidden="1" customHeight="1" x14ac:dyDescent="0.2"/>
    <row r="236" ht="11.25" hidden="1" customHeight="1" x14ac:dyDescent="0.2"/>
    <row r="237" ht="11.25" hidden="1" customHeight="1" x14ac:dyDescent="0.2"/>
    <row r="238" ht="11.25" hidden="1" customHeight="1" x14ac:dyDescent="0.2"/>
    <row r="239" ht="11.25" hidden="1" customHeight="1" x14ac:dyDescent="0.2"/>
    <row r="240" ht="11.25" hidden="1" customHeight="1" x14ac:dyDescent="0.2"/>
    <row r="241" ht="11.25" hidden="1" customHeight="1" x14ac:dyDescent="0.2"/>
    <row r="242" ht="11.25" hidden="1" customHeight="1" x14ac:dyDescent="0.2"/>
    <row r="243" ht="11.25" hidden="1" customHeight="1" x14ac:dyDescent="0.2"/>
    <row r="244" ht="11.25" hidden="1" customHeight="1" x14ac:dyDescent="0.2"/>
    <row r="245" ht="11.25" hidden="1" customHeight="1" x14ac:dyDescent="0.2"/>
    <row r="246" ht="11.25" hidden="1" customHeight="1" x14ac:dyDescent="0.2"/>
    <row r="247" ht="11.25" hidden="1" customHeight="1" x14ac:dyDescent="0.2"/>
    <row r="248" ht="11.25" hidden="1" customHeight="1" x14ac:dyDescent="0.2"/>
    <row r="249" ht="11.25" hidden="1" customHeight="1" x14ac:dyDescent="0.2"/>
    <row r="250" ht="11.25" hidden="1" customHeight="1" x14ac:dyDescent="0.2"/>
    <row r="251" ht="11.25" hidden="1" customHeight="1" x14ac:dyDescent="0.2"/>
    <row r="252" ht="11.25" hidden="1" customHeight="1" x14ac:dyDescent="0.2"/>
    <row r="253" ht="11.25" hidden="1" customHeight="1" x14ac:dyDescent="0.2"/>
    <row r="254" ht="11.25" hidden="1" customHeight="1" x14ac:dyDescent="0.2"/>
    <row r="255" ht="11.25" hidden="1" customHeight="1" x14ac:dyDescent="0.2"/>
    <row r="256" ht="11.25" hidden="1" customHeight="1" x14ac:dyDescent="0.2"/>
    <row r="257" ht="11.25" hidden="1" customHeight="1" x14ac:dyDescent="0.2"/>
    <row r="258" ht="11.25" hidden="1" customHeight="1" x14ac:dyDescent="0.2"/>
    <row r="259" ht="11.25" hidden="1" customHeight="1" x14ac:dyDescent="0.2"/>
    <row r="260" ht="11.25" hidden="1" customHeight="1" x14ac:dyDescent="0.2"/>
    <row r="261" ht="11.25" hidden="1" customHeight="1" x14ac:dyDescent="0.2"/>
    <row r="262" ht="11.25" hidden="1" customHeight="1" x14ac:dyDescent="0.2"/>
    <row r="263" ht="11.25" hidden="1" customHeight="1" x14ac:dyDescent="0.2"/>
    <row r="264" ht="11.25" hidden="1" customHeight="1" x14ac:dyDescent="0.2"/>
    <row r="265" ht="11.25" hidden="1" customHeight="1" x14ac:dyDescent="0.2"/>
    <row r="266" ht="11.25" hidden="1" customHeight="1" x14ac:dyDescent="0.2"/>
    <row r="267" ht="11.25" hidden="1" customHeight="1" x14ac:dyDescent="0.2"/>
    <row r="268" ht="11.25" hidden="1" customHeight="1" x14ac:dyDescent="0.2"/>
    <row r="269" ht="11.25" hidden="1" customHeight="1" x14ac:dyDescent="0.2"/>
    <row r="270" ht="11.25" hidden="1" customHeight="1" x14ac:dyDescent="0.2"/>
    <row r="271" ht="11.25" hidden="1" customHeight="1" x14ac:dyDescent="0.2"/>
    <row r="272" ht="11.25" hidden="1" customHeight="1" x14ac:dyDescent="0.2"/>
    <row r="273" ht="11.25" hidden="1" customHeight="1" x14ac:dyDescent="0.2"/>
    <row r="274" ht="11.25" hidden="1" customHeight="1" x14ac:dyDescent="0.2"/>
    <row r="275" ht="11.25" hidden="1" customHeight="1" x14ac:dyDescent="0.2"/>
    <row r="276" ht="11.25" hidden="1" customHeight="1" x14ac:dyDescent="0.2"/>
    <row r="277" ht="11.25" hidden="1" customHeight="1" x14ac:dyDescent="0.2"/>
    <row r="278" ht="11.25" hidden="1" customHeight="1" x14ac:dyDescent="0.2"/>
    <row r="279" ht="11.25" hidden="1" customHeight="1" x14ac:dyDescent="0.2"/>
    <row r="280" ht="11.25" hidden="1" customHeight="1" x14ac:dyDescent="0.2"/>
    <row r="281" ht="11.25" hidden="1" customHeight="1" x14ac:dyDescent="0.2"/>
    <row r="282" ht="11.25" hidden="1" customHeight="1" x14ac:dyDescent="0.2"/>
    <row r="283" ht="11.25" hidden="1" customHeight="1" x14ac:dyDescent="0.2"/>
    <row r="284" ht="11.25" hidden="1" customHeight="1" x14ac:dyDescent="0.2"/>
    <row r="285" ht="11.25" hidden="1" customHeight="1" x14ac:dyDescent="0.2"/>
    <row r="286" ht="11.25" hidden="1" customHeight="1" x14ac:dyDescent="0.2"/>
    <row r="287" ht="11.25" hidden="1" customHeight="1" x14ac:dyDescent="0.2"/>
    <row r="288" ht="11.25" hidden="1" customHeight="1" x14ac:dyDescent="0.2"/>
    <row r="289" ht="11.25" hidden="1" customHeight="1" x14ac:dyDescent="0.2"/>
    <row r="290" ht="11.25" hidden="1" customHeight="1" x14ac:dyDescent="0.2"/>
    <row r="291" ht="11.25" hidden="1" customHeight="1" x14ac:dyDescent="0.2"/>
    <row r="292" ht="11.25" hidden="1" customHeight="1" x14ac:dyDescent="0.2"/>
    <row r="293" ht="11.25" hidden="1" customHeight="1" x14ac:dyDescent="0.2"/>
    <row r="294" ht="11.25" hidden="1" customHeight="1" x14ac:dyDescent="0.2"/>
    <row r="295" ht="11.25" hidden="1" customHeight="1" x14ac:dyDescent="0.2"/>
    <row r="296" ht="11.25" hidden="1" customHeight="1" x14ac:dyDescent="0.2"/>
    <row r="297" ht="11.25" hidden="1" customHeight="1" x14ac:dyDescent="0.2"/>
    <row r="298" ht="11.25" hidden="1" customHeight="1" x14ac:dyDescent="0.2"/>
    <row r="299" ht="11.25" hidden="1" customHeight="1" x14ac:dyDescent="0.2"/>
    <row r="300" ht="11.25" hidden="1" customHeight="1" x14ac:dyDescent="0.2"/>
    <row r="301" ht="11.25" hidden="1" customHeight="1" x14ac:dyDescent="0.2"/>
    <row r="302" ht="11.25" hidden="1" customHeight="1" x14ac:dyDescent="0.2"/>
    <row r="303" ht="11.25" hidden="1" customHeight="1" x14ac:dyDescent="0.2"/>
    <row r="304" ht="11.25" hidden="1" customHeight="1" x14ac:dyDescent="0.2"/>
    <row r="305" ht="11.25" hidden="1" customHeight="1" x14ac:dyDescent="0.2"/>
    <row r="306" ht="11.25" hidden="1" customHeight="1" x14ac:dyDescent="0.2"/>
    <row r="307" ht="11.25" hidden="1" customHeight="1" x14ac:dyDescent="0.2"/>
    <row r="308" ht="11.25" hidden="1" customHeight="1" x14ac:dyDescent="0.2"/>
    <row r="309" ht="11.25" hidden="1" customHeight="1" x14ac:dyDescent="0.2"/>
    <row r="310" ht="11.25" hidden="1" customHeight="1" x14ac:dyDescent="0.2"/>
    <row r="311" ht="11.25" hidden="1" customHeight="1" x14ac:dyDescent="0.2"/>
    <row r="312" ht="11.25" hidden="1" customHeight="1" x14ac:dyDescent="0.2"/>
    <row r="313" ht="11.25" hidden="1" customHeight="1" x14ac:dyDescent="0.2"/>
    <row r="314" ht="11.25" hidden="1" customHeight="1" x14ac:dyDescent="0.2"/>
    <row r="315" ht="11.25" hidden="1" customHeight="1" x14ac:dyDescent="0.2"/>
    <row r="316" ht="11.25" hidden="1" customHeight="1" x14ac:dyDescent="0.2"/>
    <row r="317" ht="11.25" hidden="1" customHeight="1" x14ac:dyDescent="0.2"/>
    <row r="318" ht="11.25" hidden="1" customHeight="1" x14ac:dyDescent="0.2"/>
    <row r="319" ht="11.25" hidden="1" customHeight="1" x14ac:dyDescent="0.2"/>
    <row r="320" ht="11.25" hidden="1" customHeight="1" x14ac:dyDescent="0.2"/>
    <row r="321" ht="11.25" hidden="1" customHeight="1" x14ac:dyDescent="0.2"/>
    <row r="322" ht="11.25" hidden="1" customHeight="1" x14ac:dyDescent="0.2"/>
    <row r="323" ht="11.25" hidden="1" customHeight="1" x14ac:dyDescent="0.2"/>
    <row r="324" ht="11.25" hidden="1" customHeight="1" x14ac:dyDescent="0.2"/>
    <row r="325" ht="11.25" hidden="1" customHeight="1" x14ac:dyDescent="0.2"/>
    <row r="326" ht="11.25" hidden="1" customHeight="1" x14ac:dyDescent="0.2"/>
    <row r="327" ht="11.25" hidden="1" customHeight="1" x14ac:dyDescent="0.2"/>
    <row r="328" ht="11.25" hidden="1" customHeight="1" x14ac:dyDescent="0.2"/>
    <row r="329" ht="11.25" hidden="1" customHeight="1" x14ac:dyDescent="0.2"/>
    <row r="330" ht="11.25" hidden="1" customHeight="1" x14ac:dyDescent="0.2"/>
    <row r="331" ht="11.25" hidden="1" customHeight="1" x14ac:dyDescent="0.2"/>
    <row r="332" ht="11.25" hidden="1" customHeight="1" x14ac:dyDescent="0.2"/>
    <row r="333" ht="11.25" hidden="1" customHeight="1" x14ac:dyDescent="0.2"/>
    <row r="334" ht="11.25" hidden="1" customHeight="1" x14ac:dyDescent="0.2"/>
    <row r="335" ht="11.25" hidden="1" customHeight="1" x14ac:dyDescent="0.2"/>
    <row r="336" ht="11.25" hidden="1" customHeight="1" x14ac:dyDescent="0.2"/>
    <row r="337" ht="11.25" hidden="1" customHeight="1" x14ac:dyDescent="0.2"/>
    <row r="338" ht="11.25" hidden="1" customHeight="1" x14ac:dyDescent="0.2"/>
    <row r="339" ht="11.25" hidden="1" customHeight="1" x14ac:dyDescent="0.2"/>
    <row r="340" ht="11.25" hidden="1" customHeight="1" x14ac:dyDescent="0.2"/>
    <row r="341" ht="11.25" hidden="1" customHeight="1" x14ac:dyDescent="0.2"/>
    <row r="342" ht="11.25" hidden="1" customHeight="1" x14ac:dyDescent="0.2"/>
    <row r="343" ht="11.25" hidden="1" customHeight="1" x14ac:dyDescent="0.2"/>
    <row r="344" ht="11.25" hidden="1" customHeight="1" x14ac:dyDescent="0.2"/>
    <row r="345" ht="11.25" hidden="1" customHeight="1" x14ac:dyDescent="0.2"/>
    <row r="346" ht="11.25" hidden="1" customHeight="1" x14ac:dyDescent="0.2"/>
    <row r="347" ht="11.25" hidden="1" customHeight="1" x14ac:dyDescent="0.2"/>
    <row r="348" ht="11.25" hidden="1" customHeight="1" x14ac:dyDescent="0.2"/>
    <row r="349" ht="11.25" hidden="1" customHeight="1" x14ac:dyDescent="0.2"/>
    <row r="350" ht="11.25" hidden="1" customHeight="1" x14ac:dyDescent="0.2"/>
    <row r="351" ht="11.25" hidden="1" customHeight="1" x14ac:dyDescent="0.2"/>
    <row r="352" ht="11.25" hidden="1" customHeight="1" x14ac:dyDescent="0.2"/>
    <row r="353" ht="11.25" hidden="1" customHeight="1" x14ac:dyDescent="0.2"/>
    <row r="354" ht="11.25" hidden="1" customHeight="1" x14ac:dyDescent="0.2"/>
    <row r="355" ht="11.25" hidden="1" customHeight="1" x14ac:dyDescent="0.2"/>
    <row r="356" ht="11.25" hidden="1" customHeight="1" x14ac:dyDescent="0.2"/>
    <row r="357" ht="11.25" hidden="1" customHeight="1" x14ac:dyDescent="0.2"/>
    <row r="358" ht="11.25" hidden="1" customHeight="1" x14ac:dyDescent="0.2"/>
    <row r="359" ht="11.25" hidden="1" customHeight="1" x14ac:dyDescent="0.2"/>
    <row r="360" ht="11.25" hidden="1" customHeight="1" x14ac:dyDescent="0.2"/>
    <row r="361" ht="11.25" hidden="1" customHeight="1" x14ac:dyDescent="0.2"/>
    <row r="362" ht="11.25" hidden="1" customHeight="1" x14ac:dyDescent="0.2"/>
    <row r="363" ht="11.25" hidden="1" customHeight="1" x14ac:dyDescent="0.2"/>
    <row r="364" ht="11.25" hidden="1" customHeight="1" x14ac:dyDescent="0.2"/>
    <row r="365" ht="11.25" hidden="1" customHeight="1" x14ac:dyDescent="0.2"/>
    <row r="366" ht="11.25" hidden="1" customHeight="1" x14ac:dyDescent="0.2"/>
    <row r="367" ht="11.25" hidden="1" customHeight="1" x14ac:dyDescent="0.2"/>
    <row r="368" ht="11.25" hidden="1" customHeight="1" x14ac:dyDescent="0.2"/>
    <row r="369" ht="11.25" hidden="1" customHeight="1" x14ac:dyDescent="0.2"/>
    <row r="370" ht="11.25" hidden="1" customHeight="1" x14ac:dyDescent="0.2"/>
    <row r="371" ht="11.25" hidden="1" customHeight="1" x14ac:dyDescent="0.2"/>
    <row r="372" ht="11.25" hidden="1" customHeight="1" x14ac:dyDescent="0.2"/>
    <row r="373" ht="11.25" hidden="1" customHeight="1" x14ac:dyDescent="0.2"/>
    <row r="374" ht="11.25" hidden="1" customHeight="1" x14ac:dyDescent="0.2"/>
    <row r="375" ht="11.25" hidden="1" customHeight="1" x14ac:dyDescent="0.2"/>
    <row r="376" ht="11.25" hidden="1" customHeight="1" x14ac:dyDescent="0.2"/>
    <row r="377" ht="11.25" hidden="1" customHeight="1" x14ac:dyDescent="0.2"/>
    <row r="378" ht="11.25" hidden="1" customHeight="1" x14ac:dyDescent="0.2"/>
    <row r="379" ht="11.25" hidden="1" customHeight="1" x14ac:dyDescent="0.2"/>
    <row r="380" ht="11.25" hidden="1" customHeight="1" x14ac:dyDescent="0.2"/>
    <row r="381" ht="11.25" hidden="1" customHeight="1" x14ac:dyDescent="0.2"/>
    <row r="382" ht="11.25" hidden="1" customHeight="1" x14ac:dyDescent="0.2"/>
    <row r="383" ht="11.25" hidden="1" customHeight="1" x14ac:dyDescent="0.2"/>
    <row r="384" ht="11.25" hidden="1" customHeight="1" x14ac:dyDescent="0.2"/>
    <row r="385" ht="11.25" hidden="1" customHeight="1" x14ac:dyDescent="0.2"/>
    <row r="386" ht="11.25" hidden="1" customHeight="1" x14ac:dyDescent="0.2"/>
    <row r="387" ht="11.25" hidden="1" customHeight="1" x14ac:dyDescent="0.2"/>
    <row r="388" ht="11.25" hidden="1" customHeight="1" x14ac:dyDescent="0.2"/>
    <row r="389" ht="11.25" hidden="1" customHeight="1" x14ac:dyDescent="0.2"/>
    <row r="390" ht="11.25" hidden="1" customHeight="1" x14ac:dyDescent="0.2"/>
    <row r="391" ht="11.25" hidden="1" customHeight="1" x14ac:dyDescent="0.2"/>
    <row r="392" ht="11.25" hidden="1" customHeight="1" x14ac:dyDescent="0.2"/>
    <row r="393" ht="11.25" hidden="1" customHeight="1" x14ac:dyDescent="0.2"/>
    <row r="394" ht="11.25" hidden="1" customHeight="1" x14ac:dyDescent="0.2"/>
    <row r="395" ht="11.25" hidden="1" customHeight="1" x14ac:dyDescent="0.2"/>
    <row r="396" ht="11.25" hidden="1" customHeight="1" x14ac:dyDescent="0.2"/>
    <row r="397" ht="11.25" hidden="1" customHeight="1" x14ac:dyDescent="0.2"/>
    <row r="398" ht="11.25" hidden="1" customHeight="1" x14ac:dyDescent="0.2"/>
    <row r="399" ht="11.25" hidden="1" customHeight="1" x14ac:dyDescent="0.2"/>
    <row r="400" ht="11.25" hidden="1" customHeight="1" x14ac:dyDescent="0.2"/>
    <row r="401" ht="11.25" hidden="1" customHeight="1" x14ac:dyDescent="0.2"/>
    <row r="402" ht="11.25" hidden="1" customHeight="1" x14ac:dyDescent="0.2"/>
    <row r="403" ht="11.25" hidden="1" customHeight="1" x14ac:dyDescent="0.2"/>
    <row r="404" ht="11.25" hidden="1" customHeight="1" x14ac:dyDescent="0.2"/>
    <row r="405" ht="11.25" hidden="1" customHeight="1" x14ac:dyDescent="0.2"/>
    <row r="406" ht="11.25" hidden="1" customHeight="1" x14ac:dyDescent="0.2"/>
    <row r="407" ht="11.25" hidden="1" customHeight="1" x14ac:dyDescent="0.2"/>
    <row r="408" ht="11.25" hidden="1" customHeight="1" x14ac:dyDescent="0.2"/>
    <row r="409" ht="11.25" hidden="1" customHeight="1" x14ac:dyDescent="0.2"/>
    <row r="410" ht="11.25" hidden="1" customHeight="1" x14ac:dyDescent="0.2"/>
    <row r="411" ht="11.25" hidden="1" customHeight="1" x14ac:dyDescent="0.2"/>
    <row r="412" ht="11.25" hidden="1" customHeight="1" x14ac:dyDescent="0.2"/>
    <row r="413" ht="11.25" hidden="1" customHeight="1" x14ac:dyDescent="0.2"/>
    <row r="414" ht="11.25" hidden="1" customHeight="1" x14ac:dyDescent="0.2"/>
    <row r="415" ht="11.25" hidden="1" customHeight="1" x14ac:dyDescent="0.2"/>
    <row r="416" ht="11.25" hidden="1" customHeight="1" x14ac:dyDescent="0.2"/>
    <row r="417" ht="11.25" hidden="1" customHeight="1" x14ac:dyDescent="0.2"/>
    <row r="418" ht="11.25" hidden="1" customHeight="1" x14ac:dyDescent="0.2"/>
    <row r="419" ht="11.25" hidden="1" customHeight="1" x14ac:dyDescent="0.2"/>
    <row r="420" ht="11.25" hidden="1" customHeight="1" x14ac:dyDescent="0.2"/>
    <row r="421" ht="11.25" hidden="1" customHeight="1" x14ac:dyDescent="0.2"/>
    <row r="422" ht="11.25" hidden="1" customHeight="1" x14ac:dyDescent="0.2"/>
    <row r="423" ht="11.25" hidden="1" customHeight="1" x14ac:dyDescent="0.2"/>
    <row r="424" ht="11.25" hidden="1" customHeight="1" x14ac:dyDescent="0.2"/>
    <row r="425" ht="11.25" hidden="1" customHeight="1" x14ac:dyDescent="0.2"/>
    <row r="426" ht="11.25" hidden="1" customHeight="1" x14ac:dyDescent="0.2"/>
    <row r="427" ht="11.25" hidden="1" customHeight="1" x14ac:dyDescent="0.2"/>
    <row r="428" ht="11.25" hidden="1" customHeight="1" x14ac:dyDescent="0.2"/>
    <row r="429" ht="11.25" hidden="1" customHeight="1" x14ac:dyDescent="0.2"/>
    <row r="430" ht="11.25" hidden="1" customHeight="1" x14ac:dyDescent="0.2"/>
    <row r="431" ht="11.25" hidden="1" customHeight="1" x14ac:dyDescent="0.2"/>
    <row r="432" ht="11.25" hidden="1" customHeight="1" x14ac:dyDescent="0.2"/>
    <row r="433" ht="11.25" hidden="1" customHeight="1" x14ac:dyDescent="0.2"/>
    <row r="434" ht="11.25" hidden="1" customHeight="1" x14ac:dyDescent="0.2"/>
    <row r="435" ht="11.25" hidden="1" customHeight="1" x14ac:dyDescent="0.2"/>
    <row r="436" ht="11.25" hidden="1" customHeight="1" x14ac:dyDescent="0.2"/>
    <row r="437" ht="11.25" hidden="1" customHeight="1" x14ac:dyDescent="0.2"/>
    <row r="438" ht="11.25" hidden="1" customHeight="1" x14ac:dyDescent="0.2"/>
    <row r="439" ht="11.25" hidden="1" customHeight="1" x14ac:dyDescent="0.2"/>
    <row r="440" ht="11.25" hidden="1" customHeight="1" x14ac:dyDescent="0.2"/>
    <row r="441" ht="11.25" hidden="1" customHeight="1" x14ac:dyDescent="0.2"/>
    <row r="442" ht="11.25" hidden="1" customHeight="1" x14ac:dyDescent="0.2"/>
    <row r="443" ht="11.25" hidden="1" customHeight="1" x14ac:dyDescent="0.2"/>
    <row r="444" ht="11.25" hidden="1" customHeight="1" x14ac:dyDescent="0.2"/>
    <row r="445" ht="11.25" hidden="1" customHeight="1" x14ac:dyDescent="0.2"/>
    <row r="446" ht="11.25" hidden="1" customHeight="1" x14ac:dyDescent="0.2"/>
    <row r="447" ht="11.25" hidden="1" customHeight="1" x14ac:dyDescent="0.2"/>
    <row r="448" ht="11.25" hidden="1" customHeight="1" x14ac:dyDescent="0.2"/>
    <row r="449" ht="11.25" hidden="1" customHeight="1" x14ac:dyDescent="0.2"/>
    <row r="450" ht="11.25" hidden="1" customHeight="1" x14ac:dyDescent="0.2"/>
    <row r="451" ht="11.25" hidden="1" customHeight="1" x14ac:dyDescent="0.2"/>
    <row r="452" ht="11.25" hidden="1" customHeight="1" x14ac:dyDescent="0.2"/>
    <row r="453" ht="11.25" hidden="1" customHeight="1" x14ac:dyDescent="0.2"/>
    <row r="454" ht="11.25" hidden="1" customHeight="1" x14ac:dyDescent="0.2"/>
    <row r="455" ht="11.25" hidden="1" customHeight="1" x14ac:dyDescent="0.2"/>
    <row r="456" ht="11.25" hidden="1" customHeight="1" x14ac:dyDescent="0.2"/>
    <row r="457" ht="11.25" hidden="1" customHeight="1" x14ac:dyDescent="0.2"/>
    <row r="458" ht="11.25" hidden="1" customHeight="1" x14ac:dyDescent="0.2"/>
    <row r="459" ht="11.25" hidden="1" customHeight="1" x14ac:dyDescent="0.2"/>
    <row r="460" ht="11.25" hidden="1" customHeight="1" x14ac:dyDescent="0.2"/>
    <row r="461" ht="11.25" hidden="1" customHeight="1" x14ac:dyDescent="0.2"/>
    <row r="462" ht="11.25" hidden="1" customHeight="1" x14ac:dyDescent="0.2"/>
    <row r="463" ht="11.25" hidden="1" customHeight="1" x14ac:dyDescent="0.2"/>
    <row r="464" ht="11.25" hidden="1" customHeight="1" x14ac:dyDescent="0.2"/>
    <row r="465" ht="11.25" hidden="1" customHeight="1" x14ac:dyDescent="0.2"/>
    <row r="466" ht="11.25" hidden="1" customHeight="1" x14ac:dyDescent="0.2"/>
    <row r="467" ht="11.25" hidden="1" customHeight="1" x14ac:dyDescent="0.2"/>
    <row r="468" ht="11.25" hidden="1" customHeight="1" x14ac:dyDescent="0.2"/>
    <row r="469" ht="11.25" hidden="1" customHeight="1" x14ac:dyDescent="0.2"/>
    <row r="470" ht="11.25" hidden="1" customHeight="1" x14ac:dyDescent="0.2"/>
    <row r="471" ht="11.25" hidden="1" customHeight="1" x14ac:dyDescent="0.2"/>
    <row r="472" ht="11.25" hidden="1" customHeight="1" x14ac:dyDescent="0.2"/>
    <row r="473" ht="11.25" hidden="1" customHeight="1" x14ac:dyDescent="0.2"/>
    <row r="474" ht="11.25" hidden="1" customHeight="1" x14ac:dyDescent="0.2"/>
    <row r="475" ht="11.25" hidden="1" customHeight="1" x14ac:dyDescent="0.2"/>
    <row r="476" ht="11.25" hidden="1" customHeight="1" x14ac:dyDescent="0.2"/>
    <row r="477" ht="11.25" hidden="1" customHeight="1" x14ac:dyDescent="0.2"/>
    <row r="478" ht="11.25" hidden="1" customHeight="1" x14ac:dyDescent="0.2"/>
    <row r="479" ht="11.25" hidden="1" customHeight="1" x14ac:dyDescent="0.2"/>
    <row r="480" ht="11.25" hidden="1" customHeight="1" x14ac:dyDescent="0.2"/>
    <row r="481" ht="11.25" hidden="1" customHeight="1" x14ac:dyDescent="0.2"/>
    <row r="482" ht="11.25" hidden="1" customHeight="1" x14ac:dyDescent="0.2"/>
    <row r="483" ht="11.25" hidden="1" customHeight="1" x14ac:dyDescent="0.2"/>
    <row r="484" ht="11.25" hidden="1" customHeight="1" x14ac:dyDescent="0.2"/>
    <row r="485" ht="11.25" hidden="1" customHeight="1" x14ac:dyDescent="0.2"/>
    <row r="486" ht="11.25" hidden="1" customHeight="1" x14ac:dyDescent="0.2"/>
    <row r="487" ht="11.25" hidden="1" customHeight="1" x14ac:dyDescent="0.2"/>
    <row r="488" ht="11.25" hidden="1" customHeight="1" x14ac:dyDescent="0.2"/>
    <row r="489" ht="11.25" hidden="1" customHeight="1" x14ac:dyDescent="0.2"/>
    <row r="490" ht="11.25" hidden="1" customHeight="1" x14ac:dyDescent="0.2"/>
    <row r="491" ht="11.25" hidden="1" customHeight="1" x14ac:dyDescent="0.2"/>
    <row r="492" ht="11.25" hidden="1" customHeight="1" x14ac:dyDescent="0.2"/>
    <row r="493" ht="11.25" hidden="1" customHeight="1" x14ac:dyDescent="0.2"/>
    <row r="494" ht="11.25" hidden="1" customHeight="1" x14ac:dyDescent="0.2"/>
    <row r="495" ht="11.25" hidden="1" customHeight="1" x14ac:dyDescent="0.2"/>
    <row r="496" ht="11.25" hidden="1" customHeight="1" x14ac:dyDescent="0.2"/>
    <row r="497" ht="11.25" hidden="1" customHeight="1" x14ac:dyDescent="0.2"/>
    <row r="498" ht="11.25" hidden="1" customHeight="1" x14ac:dyDescent="0.2"/>
    <row r="499" ht="11.25" hidden="1" customHeight="1" x14ac:dyDescent="0.2"/>
    <row r="500" ht="11.25" hidden="1" customHeight="1" x14ac:dyDescent="0.2"/>
    <row r="501" ht="11.25" hidden="1" customHeight="1" x14ac:dyDescent="0.2"/>
    <row r="502" ht="11.25" hidden="1" customHeight="1" x14ac:dyDescent="0.2"/>
    <row r="503" ht="11.25" hidden="1" customHeight="1" x14ac:dyDescent="0.2"/>
    <row r="504" ht="11.25" hidden="1" customHeight="1" x14ac:dyDescent="0.2"/>
    <row r="505" ht="11.25" hidden="1" customHeight="1" x14ac:dyDescent="0.2"/>
    <row r="506" ht="11.25" hidden="1" customHeight="1" x14ac:dyDescent="0.2"/>
    <row r="507" ht="11.25" hidden="1" customHeight="1" x14ac:dyDescent="0.2"/>
    <row r="508" ht="11.25" hidden="1" customHeight="1" x14ac:dyDescent="0.2"/>
    <row r="509" ht="11.25" hidden="1" customHeight="1" x14ac:dyDescent="0.2"/>
    <row r="510" ht="11.25" hidden="1" customHeight="1" x14ac:dyDescent="0.2"/>
    <row r="511" ht="11.25" hidden="1" customHeight="1" x14ac:dyDescent="0.2"/>
    <row r="512" ht="11.25" hidden="1" customHeight="1" x14ac:dyDescent="0.2"/>
    <row r="513" ht="11.25" hidden="1" customHeight="1" x14ac:dyDescent="0.2"/>
    <row r="514" ht="11.25" hidden="1" customHeight="1" x14ac:dyDescent="0.2"/>
    <row r="515" ht="11.25" hidden="1" customHeight="1" x14ac:dyDescent="0.2"/>
    <row r="516" ht="11.25" hidden="1" customHeight="1" x14ac:dyDescent="0.2"/>
    <row r="517" ht="11.25" hidden="1" customHeight="1" x14ac:dyDescent="0.2"/>
    <row r="518" ht="11.25" hidden="1" customHeight="1" x14ac:dyDescent="0.2"/>
    <row r="519" ht="11.25" hidden="1" customHeight="1" x14ac:dyDescent="0.2"/>
    <row r="520" ht="11.25" hidden="1" customHeight="1" x14ac:dyDescent="0.2"/>
    <row r="521" ht="11.25" hidden="1" customHeight="1" x14ac:dyDescent="0.2"/>
    <row r="522" ht="11.25" hidden="1" customHeight="1" x14ac:dyDescent="0.2"/>
    <row r="523" ht="11.25" hidden="1" customHeight="1" x14ac:dyDescent="0.2"/>
    <row r="524" ht="11.25" hidden="1" customHeight="1" x14ac:dyDescent="0.2"/>
    <row r="525" ht="11.25" hidden="1" customHeight="1" x14ac:dyDescent="0.2"/>
    <row r="526" ht="11.25" hidden="1" customHeight="1" x14ac:dyDescent="0.2"/>
    <row r="527" ht="11.25" hidden="1" customHeight="1" x14ac:dyDescent="0.2"/>
    <row r="528" ht="11.25" hidden="1" customHeight="1" x14ac:dyDescent="0.2"/>
    <row r="529" ht="11.25" hidden="1" customHeight="1" x14ac:dyDescent="0.2"/>
    <row r="530" ht="11.25" hidden="1" customHeight="1" x14ac:dyDescent="0.2"/>
    <row r="531" ht="11.25" hidden="1" customHeight="1" x14ac:dyDescent="0.2"/>
    <row r="532" ht="11.25" hidden="1" customHeight="1" x14ac:dyDescent="0.2"/>
    <row r="533" ht="11.25" hidden="1" customHeight="1" x14ac:dyDescent="0.2"/>
    <row r="534" ht="11.25" hidden="1" customHeight="1" x14ac:dyDescent="0.2"/>
    <row r="535" ht="11.25" hidden="1" customHeight="1" x14ac:dyDescent="0.2"/>
    <row r="536" ht="11.25" hidden="1" customHeight="1" x14ac:dyDescent="0.2"/>
    <row r="537" ht="11.25" hidden="1" customHeight="1" x14ac:dyDescent="0.2"/>
    <row r="538" ht="11.25" hidden="1" customHeight="1" x14ac:dyDescent="0.2"/>
    <row r="539" ht="11.25" hidden="1" customHeight="1" x14ac:dyDescent="0.2"/>
    <row r="540" ht="11.25" hidden="1" customHeight="1" x14ac:dyDescent="0.2"/>
    <row r="541" ht="11.25" hidden="1" customHeight="1" x14ac:dyDescent="0.2"/>
    <row r="542" ht="11.25" hidden="1" customHeight="1" x14ac:dyDescent="0.2"/>
    <row r="543" ht="11.25" hidden="1" customHeight="1" x14ac:dyDescent="0.2"/>
    <row r="544" ht="11.25" hidden="1" customHeight="1" x14ac:dyDescent="0.2"/>
    <row r="545" ht="11.25" hidden="1" customHeight="1" x14ac:dyDescent="0.2"/>
    <row r="546" ht="11.25" hidden="1" customHeight="1" x14ac:dyDescent="0.2"/>
    <row r="547" ht="11.25" hidden="1" customHeight="1" x14ac:dyDescent="0.2"/>
    <row r="548" ht="11.25" hidden="1" customHeight="1" x14ac:dyDescent="0.2"/>
    <row r="549" ht="11.25" hidden="1" customHeight="1" x14ac:dyDescent="0.2"/>
    <row r="550" ht="11.25" hidden="1" customHeight="1" x14ac:dyDescent="0.2"/>
    <row r="551" ht="11.25" hidden="1" customHeight="1" x14ac:dyDescent="0.2"/>
    <row r="552" ht="11.25" hidden="1" customHeight="1" x14ac:dyDescent="0.2"/>
    <row r="553" ht="11.25" hidden="1" customHeight="1" x14ac:dyDescent="0.2"/>
    <row r="554" ht="11.25" hidden="1" customHeight="1" x14ac:dyDescent="0.2"/>
    <row r="555" ht="11.25" hidden="1" customHeight="1" x14ac:dyDescent="0.2"/>
    <row r="556" ht="11.25" hidden="1" customHeight="1" x14ac:dyDescent="0.2"/>
    <row r="557" ht="11.25" hidden="1" customHeight="1" x14ac:dyDescent="0.2"/>
    <row r="558" ht="11.25" hidden="1" customHeight="1" x14ac:dyDescent="0.2"/>
    <row r="559" ht="11.25" hidden="1" customHeight="1" x14ac:dyDescent="0.2"/>
    <row r="560" ht="11.25" hidden="1" customHeight="1" x14ac:dyDescent="0.2"/>
    <row r="561" ht="11.25" hidden="1" customHeight="1" x14ac:dyDescent="0.2"/>
    <row r="562" ht="11.25" hidden="1" customHeight="1" x14ac:dyDescent="0.2"/>
    <row r="563" ht="11.25" hidden="1" customHeight="1" x14ac:dyDescent="0.2"/>
    <row r="564" ht="11.25" hidden="1" customHeight="1" x14ac:dyDescent="0.2"/>
    <row r="565" ht="11.25" hidden="1" customHeight="1" x14ac:dyDescent="0.2"/>
    <row r="566" ht="11.25" hidden="1" customHeight="1" x14ac:dyDescent="0.2"/>
    <row r="567" ht="11.25" hidden="1" customHeight="1" x14ac:dyDescent="0.2"/>
    <row r="568" ht="11.25" hidden="1" customHeight="1" x14ac:dyDescent="0.2"/>
    <row r="569" ht="11.25" hidden="1" customHeight="1" x14ac:dyDescent="0.2"/>
    <row r="570" ht="11.25" hidden="1" customHeight="1" x14ac:dyDescent="0.2"/>
    <row r="571" ht="11.25" hidden="1" customHeight="1" x14ac:dyDescent="0.2"/>
    <row r="572" ht="11.25" hidden="1" customHeight="1" x14ac:dyDescent="0.2"/>
    <row r="573" ht="11.25" hidden="1" customHeight="1" x14ac:dyDescent="0.2"/>
    <row r="574" ht="11.25" hidden="1" customHeight="1" x14ac:dyDescent="0.2"/>
    <row r="575" ht="11.25" hidden="1" customHeight="1" x14ac:dyDescent="0.2"/>
    <row r="576" ht="11.25" hidden="1" customHeight="1" x14ac:dyDescent="0.2"/>
    <row r="577" ht="11.25" hidden="1" customHeight="1" x14ac:dyDescent="0.2"/>
    <row r="578" ht="11.25" hidden="1" customHeight="1" x14ac:dyDescent="0.2"/>
    <row r="579" ht="11.25" hidden="1" customHeight="1" x14ac:dyDescent="0.2"/>
    <row r="580" ht="11.25" hidden="1" customHeight="1" x14ac:dyDescent="0.2"/>
    <row r="581" ht="11.25" hidden="1" customHeight="1" x14ac:dyDescent="0.2"/>
    <row r="582" ht="11.25" hidden="1" customHeight="1" x14ac:dyDescent="0.2"/>
    <row r="583" ht="11.25" hidden="1" customHeight="1" x14ac:dyDescent="0.2"/>
    <row r="584" ht="11.25" hidden="1" customHeight="1" x14ac:dyDescent="0.2"/>
    <row r="585" ht="11.25" hidden="1" customHeight="1" x14ac:dyDescent="0.2"/>
    <row r="586" ht="11.25" hidden="1" customHeight="1" x14ac:dyDescent="0.2"/>
    <row r="587" ht="11.25" hidden="1" customHeight="1" x14ac:dyDescent="0.2"/>
    <row r="588" ht="11.25" hidden="1" customHeight="1" x14ac:dyDescent="0.2"/>
    <row r="589" ht="11.25" hidden="1" customHeight="1" x14ac:dyDescent="0.2"/>
    <row r="590" ht="11.25" hidden="1" customHeight="1" x14ac:dyDescent="0.2"/>
    <row r="591" ht="11.25" hidden="1" customHeight="1" x14ac:dyDescent="0.2"/>
    <row r="592" ht="11.25" hidden="1" customHeight="1" x14ac:dyDescent="0.2"/>
    <row r="593" ht="11.25" hidden="1" customHeight="1" x14ac:dyDescent="0.2"/>
    <row r="594" ht="11.25" hidden="1" customHeight="1" x14ac:dyDescent="0.2"/>
    <row r="595" ht="11.25" hidden="1" customHeight="1" x14ac:dyDescent="0.2"/>
    <row r="596" ht="11.25" hidden="1" customHeight="1" x14ac:dyDescent="0.2"/>
    <row r="597" ht="11.25" hidden="1" customHeight="1" x14ac:dyDescent="0.2"/>
    <row r="598" ht="11.25" hidden="1" customHeight="1" x14ac:dyDescent="0.2"/>
    <row r="599" ht="11.25" hidden="1" customHeight="1" x14ac:dyDescent="0.2"/>
    <row r="600" ht="11.25" hidden="1" customHeight="1" x14ac:dyDescent="0.2"/>
    <row r="601" ht="11.25" hidden="1" customHeight="1" x14ac:dyDescent="0.2"/>
    <row r="602" ht="11.25" hidden="1" customHeight="1" x14ac:dyDescent="0.2"/>
    <row r="603" ht="11.25" hidden="1" customHeight="1" x14ac:dyDescent="0.2"/>
    <row r="604" ht="11.25" hidden="1" customHeight="1" x14ac:dyDescent="0.2"/>
    <row r="605" ht="11.25" hidden="1" customHeight="1" x14ac:dyDescent="0.2"/>
    <row r="606" ht="11.25" hidden="1" customHeight="1" x14ac:dyDescent="0.2"/>
    <row r="607" ht="11.25" hidden="1" customHeight="1" x14ac:dyDescent="0.2"/>
    <row r="608" ht="11.25" hidden="1" customHeight="1" x14ac:dyDescent="0.2"/>
    <row r="609" ht="11.25" hidden="1" customHeight="1" x14ac:dyDescent="0.2"/>
    <row r="610" ht="11.25" hidden="1" customHeight="1" x14ac:dyDescent="0.2"/>
    <row r="611" ht="11.25" hidden="1" customHeight="1" x14ac:dyDescent="0.2"/>
    <row r="612" ht="11.25" hidden="1" customHeight="1" x14ac:dyDescent="0.2"/>
    <row r="613" ht="11.25" hidden="1" customHeight="1" x14ac:dyDescent="0.2"/>
    <row r="614" ht="11.25" hidden="1" customHeight="1" x14ac:dyDescent="0.2"/>
    <row r="615" ht="11.25" hidden="1" customHeight="1" x14ac:dyDescent="0.2"/>
    <row r="616" ht="11.25" hidden="1" customHeight="1" x14ac:dyDescent="0.2"/>
    <row r="617" ht="11.25" hidden="1" customHeight="1" x14ac:dyDescent="0.2"/>
    <row r="618" ht="11.25" hidden="1" customHeight="1" x14ac:dyDescent="0.2"/>
    <row r="619" ht="11.25" hidden="1" customHeight="1" x14ac:dyDescent="0.2"/>
    <row r="620" ht="11.25" hidden="1" customHeight="1" x14ac:dyDescent="0.2"/>
    <row r="621" ht="11.25" hidden="1" customHeight="1" x14ac:dyDescent="0.2"/>
    <row r="622" ht="11.25" hidden="1" customHeight="1" x14ac:dyDescent="0.2"/>
    <row r="623" ht="11.25" hidden="1" customHeight="1" x14ac:dyDescent="0.2"/>
    <row r="624" ht="11.25" hidden="1" customHeight="1" x14ac:dyDescent="0.2"/>
    <row r="625" ht="11.25" hidden="1" customHeight="1" x14ac:dyDescent="0.2"/>
    <row r="626" ht="11.25" hidden="1" customHeight="1" x14ac:dyDescent="0.2"/>
    <row r="627" ht="11.25" hidden="1" customHeight="1" x14ac:dyDescent="0.2"/>
    <row r="628" ht="11.25" hidden="1" customHeight="1" x14ac:dyDescent="0.2"/>
    <row r="629" ht="11.25" hidden="1" customHeight="1" x14ac:dyDescent="0.2"/>
    <row r="630" ht="11.25" hidden="1" customHeight="1" x14ac:dyDescent="0.2"/>
    <row r="631" ht="11.25" hidden="1" customHeight="1" x14ac:dyDescent="0.2"/>
    <row r="632" ht="11.25" hidden="1" customHeight="1" x14ac:dyDescent="0.2"/>
    <row r="633" ht="11.25" hidden="1" customHeight="1" x14ac:dyDescent="0.2"/>
    <row r="634" ht="11.25" hidden="1" customHeight="1" x14ac:dyDescent="0.2"/>
    <row r="635" ht="11.25" hidden="1" customHeight="1" x14ac:dyDescent="0.2"/>
    <row r="636" ht="11.25" hidden="1" customHeight="1" x14ac:dyDescent="0.2"/>
    <row r="637" ht="11.25" hidden="1" customHeight="1" x14ac:dyDescent="0.2"/>
    <row r="638" ht="11.25" hidden="1" customHeight="1" x14ac:dyDescent="0.2"/>
    <row r="639" ht="11.25" hidden="1" customHeight="1" x14ac:dyDescent="0.2"/>
    <row r="640" ht="11.25" hidden="1" customHeight="1" x14ac:dyDescent="0.2"/>
    <row r="641" ht="11.25" hidden="1" customHeight="1" x14ac:dyDescent="0.2"/>
    <row r="642" ht="11.25" hidden="1" customHeight="1" x14ac:dyDescent="0.2"/>
    <row r="643" ht="11.25" hidden="1" customHeight="1" x14ac:dyDescent="0.2"/>
    <row r="644" ht="11.25" hidden="1" customHeight="1" x14ac:dyDescent="0.2"/>
    <row r="645" ht="11.25" hidden="1" customHeight="1" x14ac:dyDescent="0.2"/>
    <row r="646" ht="11.25" hidden="1" customHeight="1" x14ac:dyDescent="0.2"/>
    <row r="647" ht="11.25" hidden="1" customHeight="1" x14ac:dyDescent="0.2"/>
    <row r="648" ht="11.25" hidden="1" customHeight="1" x14ac:dyDescent="0.2"/>
    <row r="649" ht="11.25" hidden="1" customHeight="1" x14ac:dyDescent="0.2"/>
    <row r="650" ht="11.25" hidden="1" customHeight="1" x14ac:dyDescent="0.2"/>
    <row r="651" ht="11.25" hidden="1" customHeight="1" x14ac:dyDescent="0.2"/>
    <row r="652" ht="11.25" hidden="1" customHeight="1" x14ac:dyDescent="0.2"/>
    <row r="653" ht="11.25" hidden="1" customHeight="1" x14ac:dyDescent="0.2"/>
    <row r="654" ht="11.25" hidden="1" customHeight="1" x14ac:dyDescent="0.2"/>
    <row r="655" ht="11.25" hidden="1" customHeight="1" x14ac:dyDescent="0.2"/>
    <row r="656" ht="11.25" hidden="1" customHeight="1" x14ac:dyDescent="0.2"/>
    <row r="657" ht="11.25" hidden="1" customHeight="1" x14ac:dyDescent="0.2"/>
    <row r="658" ht="11.25" hidden="1" customHeight="1" x14ac:dyDescent="0.2"/>
    <row r="659" ht="11.25" hidden="1" customHeight="1" x14ac:dyDescent="0.2"/>
    <row r="660" ht="11.25" hidden="1" customHeight="1" x14ac:dyDescent="0.2"/>
    <row r="661" ht="11.25" hidden="1" customHeight="1" x14ac:dyDescent="0.2"/>
    <row r="662" ht="11.25" hidden="1" customHeight="1" x14ac:dyDescent="0.2"/>
    <row r="663" ht="11.25" hidden="1" customHeight="1" x14ac:dyDescent="0.2"/>
    <row r="664" ht="11.25" hidden="1" customHeight="1" x14ac:dyDescent="0.2"/>
    <row r="665" ht="11.25" hidden="1" customHeight="1" x14ac:dyDescent="0.2"/>
    <row r="666" ht="11.25" hidden="1" customHeight="1" x14ac:dyDescent="0.2"/>
    <row r="667" ht="11.25" hidden="1" customHeight="1" x14ac:dyDescent="0.2"/>
    <row r="668" ht="11.25" hidden="1" customHeight="1" x14ac:dyDescent="0.2"/>
    <row r="669" ht="11.25" hidden="1" customHeight="1" x14ac:dyDescent="0.2"/>
    <row r="670" ht="11.25" hidden="1" customHeight="1" x14ac:dyDescent="0.2"/>
    <row r="671" ht="11.25" hidden="1" customHeight="1" x14ac:dyDescent="0.2"/>
    <row r="672" ht="11.25" hidden="1" customHeight="1" x14ac:dyDescent="0.2"/>
    <row r="673" ht="11.25" hidden="1" customHeight="1" x14ac:dyDescent="0.2"/>
    <row r="674" ht="11.25" hidden="1" customHeight="1" x14ac:dyDescent="0.2"/>
    <row r="675" ht="11.25" hidden="1" customHeight="1" x14ac:dyDescent="0.2"/>
    <row r="676" ht="11.25" hidden="1" customHeight="1" x14ac:dyDescent="0.2"/>
    <row r="677" ht="11.25" hidden="1" customHeight="1" x14ac:dyDescent="0.2"/>
    <row r="678" ht="11.25" hidden="1" customHeight="1" x14ac:dyDescent="0.2"/>
    <row r="679" ht="11.25" hidden="1" customHeight="1" x14ac:dyDescent="0.2"/>
    <row r="680" ht="11.25" hidden="1" customHeight="1" x14ac:dyDescent="0.2"/>
    <row r="681" ht="11.25" hidden="1" customHeight="1" x14ac:dyDescent="0.2"/>
    <row r="682" ht="11.25" hidden="1" customHeight="1" x14ac:dyDescent="0.2"/>
    <row r="683" ht="11.25" hidden="1" customHeight="1" x14ac:dyDescent="0.2"/>
    <row r="684" ht="11.25" hidden="1" customHeight="1" x14ac:dyDescent="0.2"/>
    <row r="685" ht="11.25" hidden="1" customHeight="1" x14ac:dyDescent="0.2"/>
    <row r="686" ht="11.25" hidden="1" customHeight="1" x14ac:dyDescent="0.2"/>
    <row r="687" ht="11.25" hidden="1" customHeight="1" x14ac:dyDescent="0.2"/>
    <row r="688" ht="11.25" hidden="1" customHeight="1" x14ac:dyDescent="0.2"/>
    <row r="689" ht="11.25" hidden="1" customHeight="1" x14ac:dyDescent="0.2"/>
    <row r="690" ht="11.25" hidden="1" customHeight="1" x14ac:dyDescent="0.2"/>
    <row r="691" ht="11.25" hidden="1" customHeight="1" x14ac:dyDescent="0.2"/>
    <row r="692" ht="11.25" hidden="1" customHeight="1" x14ac:dyDescent="0.2"/>
    <row r="693" ht="11.25" hidden="1" customHeight="1" x14ac:dyDescent="0.2"/>
    <row r="694" ht="11.25" hidden="1" customHeight="1" x14ac:dyDescent="0.2"/>
    <row r="695" ht="11.25" hidden="1" customHeight="1" x14ac:dyDescent="0.2"/>
    <row r="696" ht="11.25" hidden="1" customHeight="1" x14ac:dyDescent="0.2"/>
    <row r="697" ht="11.25" hidden="1" customHeight="1" x14ac:dyDescent="0.2"/>
    <row r="698" ht="11.25" hidden="1" customHeight="1" x14ac:dyDescent="0.2"/>
    <row r="699" ht="11.25" hidden="1" customHeight="1" x14ac:dyDescent="0.2"/>
    <row r="700" ht="11.25" hidden="1" customHeight="1" x14ac:dyDescent="0.2"/>
    <row r="701" ht="11.25" hidden="1" customHeight="1" x14ac:dyDescent="0.2"/>
    <row r="702" ht="11.25" hidden="1" customHeight="1" x14ac:dyDescent="0.2"/>
    <row r="703" ht="11.25" hidden="1" customHeight="1" x14ac:dyDescent="0.2"/>
    <row r="704" ht="11.25" hidden="1" customHeight="1" x14ac:dyDescent="0.2"/>
    <row r="705" ht="11.25" hidden="1" customHeight="1" x14ac:dyDescent="0.2"/>
    <row r="706" ht="11.25" hidden="1" customHeight="1" x14ac:dyDescent="0.2"/>
    <row r="707" ht="11.25" hidden="1" customHeight="1" x14ac:dyDescent="0.2"/>
    <row r="708" ht="11.25" hidden="1" customHeight="1" x14ac:dyDescent="0.2"/>
    <row r="709" ht="11.25" hidden="1" customHeight="1" x14ac:dyDescent="0.2"/>
    <row r="710" ht="11.25" hidden="1" customHeight="1" x14ac:dyDescent="0.2"/>
    <row r="711" ht="11.25" hidden="1" customHeight="1" x14ac:dyDescent="0.2"/>
    <row r="712" ht="11.25" hidden="1" customHeight="1" x14ac:dyDescent="0.2"/>
    <row r="713" ht="11.25" hidden="1" customHeight="1" x14ac:dyDescent="0.2"/>
    <row r="714" ht="11.25" hidden="1" customHeight="1" x14ac:dyDescent="0.2"/>
    <row r="715" ht="11.25" hidden="1" customHeight="1" x14ac:dyDescent="0.2"/>
    <row r="716" ht="11.25" hidden="1" customHeight="1" x14ac:dyDescent="0.2"/>
    <row r="717" ht="11.25" hidden="1" customHeight="1" x14ac:dyDescent="0.2"/>
    <row r="718" ht="11.25" hidden="1" customHeight="1" x14ac:dyDescent="0.2"/>
    <row r="719" ht="11.25" hidden="1" customHeight="1" x14ac:dyDescent="0.2"/>
    <row r="720" ht="11.25" hidden="1" customHeight="1" x14ac:dyDescent="0.2"/>
    <row r="721" ht="11.25" hidden="1" customHeight="1" x14ac:dyDescent="0.2"/>
    <row r="722" ht="11.25" hidden="1" customHeight="1" x14ac:dyDescent="0.2"/>
    <row r="723" ht="11.25" hidden="1" customHeight="1" x14ac:dyDescent="0.2"/>
    <row r="724" ht="11.25" hidden="1" customHeight="1" x14ac:dyDescent="0.2"/>
    <row r="725" ht="11.25" hidden="1" customHeight="1" x14ac:dyDescent="0.2"/>
    <row r="726" ht="11.25" hidden="1" customHeight="1" x14ac:dyDescent="0.2"/>
    <row r="727" ht="11.25" hidden="1" customHeight="1" x14ac:dyDescent="0.2"/>
    <row r="728" ht="11.25" hidden="1" customHeight="1" x14ac:dyDescent="0.2"/>
    <row r="729" ht="11.25" hidden="1" customHeight="1" x14ac:dyDescent="0.2"/>
    <row r="730" ht="11.25" hidden="1" customHeight="1" x14ac:dyDescent="0.2"/>
    <row r="731" ht="11.25" hidden="1" customHeight="1" x14ac:dyDescent="0.2"/>
    <row r="732" ht="11.25" hidden="1" customHeight="1" x14ac:dyDescent="0.2"/>
    <row r="733" ht="11.25" hidden="1" customHeight="1" x14ac:dyDescent="0.2"/>
    <row r="734" ht="11.25" hidden="1" customHeight="1" x14ac:dyDescent="0.2"/>
    <row r="735" ht="11.25" hidden="1" customHeight="1" x14ac:dyDescent="0.2"/>
    <row r="736" ht="11.25" hidden="1" customHeight="1" x14ac:dyDescent="0.2"/>
    <row r="737" ht="11.25" hidden="1" customHeight="1" x14ac:dyDescent="0.2"/>
    <row r="738" ht="11.25" hidden="1" customHeight="1" x14ac:dyDescent="0.2"/>
    <row r="739" ht="11.25" hidden="1" customHeight="1" x14ac:dyDescent="0.2"/>
    <row r="740" ht="11.25" hidden="1" customHeight="1" x14ac:dyDescent="0.2"/>
    <row r="741" ht="11.25" hidden="1" customHeight="1" x14ac:dyDescent="0.2"/>
    <row r="742" ht="11.25" hidden="1" customHeight="1" x14ac:dyDescent="0.2"/>
    <row r="743" ht="11.25" hidden="1" customHeight="1" x14ac:dyDescent="0.2"/>
    <row r="744" ht="11.25" hidden="1" customHeight="1" x14ac:dyDescent="0.2"/>
    <row r="745" ht="11.25" hidden="1" customHeight="1" x14ac:dyDescent="0.2"/>
    <row r="746" ht="11.25" hidden="1" customHeight="1" x14ac:dyDescent="0.2"/>
    <row r="747" ht="11.25" hidden="1" customHeight="1" x14ac:dyDescent="0.2"/>
    <row r="748" ht="11.25" hidden="1" customHeight="1" x14ac:dyDescent="0.2"/>
    <row r="749" ht="11.25" hidden="1" customHeight="1" x14ac:dyDescent="0.2"/>
    <row r="750" ht="11.25" hidden="1" customHeight="1" x14ac:dyDescent="0.2"/>
    <row r="751" ht="11.25" hidden="1" customHeight="1" x14ac:dyDescent="0.2"/>
    <row r="752" ht="11.25" hidden="1" customHeight="1" x14ac:dyDescent="0.2"/>
    <row r="753" ht="11.25" hidden="1" customHeight="1" x14ac:dyDescent="0.2"/>
    <row r="754" ht="11.25" hidden="1" customHeight="1" x14ac:dyDescent="0.2"/>
    <row r="755" ht="11.25" hidden="1" customHeight="1" x14ac:dyDescent="0.2"/>
    <row r="756" ht="11.25" hidden="1" customHeight="1" x14ac:dyDescent="0.2"/>
    <row r="757" ht="11.25" hidden="1" customHeight="1" x14ac:dyDescent="0.2"/>
    <row r="758" ht="11.25" hidden="1" customHeight="1" x14ac:dyDescent="0.2"/>
    <row r="759" ht="11.25" hidden="1" customHeight="1" x14ac:dyDescent="0.2"/>
    <row r="760" ht="11.25" hidden="1" customHeight="1" x14ac:dyDescent="0.2"/>
    <row r="761" ht="11.25" hidden="1" customHeight="1" x14ac:dyDescent="0.2"/>
    <row r="762" ht="11.25" hidden="1" customHeight="1" x14ac:dyDescent="0.2"/>
    <row r="763" ht="11.25" hidden="1" customHeight="1" x14ac:dyDescent="0.2"/>
    <row r="764" ht="11.25" hidden="1" customHeight="1" x14ac:dyDescent="0.2"/>
    <row r="765" ht="11.25" hidden="1" customHeight="1" x14ac:dyDescent="0.2"/>
    <row r="766" ht="11.25" hidden="1" customHeight="1" x14ac:dyDescent="0.2"/>
    <row r="767" ht="11.25" hidden="1" customHeight="1" x14ac:dyDescent="0.2"/>
    <row r="768" ht="11.25" hidden="1" customHeight="1" x14ac:dyDescent="0.2"/>
    <row r="769" ht="11.25" hidden="1" customHeight="1" x14ac:dyDescent="0.2"/>
    <row r="770" ht="11.25" hidden="1" customHeight="1" x14ac:dyDescent="0.2"/>
    <row r="771" ht="11.25" hidden="1" customHeight="1" x14ac:dyDescent="0.2"/>
    <row r="772" ht="11.25" hidden="1" customHeight="1" x14ac:dyDescent="0.2"/>
    <row r="773" ht="11.25" hidden="1" customHeight="1" x14ac:dyDescent="0.2"/>
    <row r="774" ht="11.25" hidden="1" customHeight="1" x14ac:dyDescent="0.2"/>
    <row r="775" ht="11.25" hidden="1" customHeight="1" x14ac:dyDescent="0.2"/>
    <row r="776" ht="11.25" hidden="1" customHeight="1" x14ac:dyDescent="0.2"/>
    <row r="777" ht="11.25" hidden="1" customHeight="1" x14ac:dyDescent="0.2"/>
    <row r="778" ht="11.25" hidden="1" customHeight="1" x14ac:dyDescent="0.2"/>
    <row r="779" ht="11.25" hidden="1" customHeight="1" x14ac:dyDescent="0.2"/>
    <row r="780" ht="11.25" hidden="1" customHeight="1" x14ac:dyDescent="0.2"/>
    <row r="781" ht="11.25" hidden="1" customHeight="1" x14ac:dyDescent="0.2"/>
    <row r="782" ht="11.25" hidden="1" customHeight="1" x14ac:dyDescent="0.2"/>
    <row r="783" ht="11.25" hidden="1" customHeight="1" x14ac:dyDescent="0.2"/>
    <row r="784" ht="11.25" hidden="1" customHeight="1" x14ac:dyDescent="0.2"/>
    <row r="785" ht="11.25" hidden="1" customHeight="1" x14ac:dyDescent="0.2"/>
    <row r="786" ht="11.25" hidden="1" customHeight="1" x14ac:dyDescent="0.2"/>
    <row r="787" ht="11.25" hidden="1" customHeight="1" x14ac:dyDescent="0.2"/>
    <row r="788" ht="11.25" hidden="1" customHeight="1" x14ac:dyDescent="0.2"/>
    <row r="789" ht="11.25" hidden="1" customHeight="1" x14ac:dyDescent="0.2"/>
    <row r="790" ht="11.25" hidden="1" customHeight="1" x14ac:dyDescent="0.2"/>
    <row r="791" ht="11.25" hidden="1" customHeight="1" x14ac:dyDescent="0.2"/>
    <row r="792" ht="11.25" hidden="1" customHeight="1" x14ac:dyDescent="0.2"/>
    <row r="793" ht="11.25" hidden="1" customHeight="1" x14ac:dyDescent="0.2"/>
    <row r="794" ht="11.25" hidden="1" customHeight="1" x14ac:dyDescent="0.2"/>
    <row r="795" ht="11.25" hidden="1" customHeight="1" x14ac:dyDescent="0.2"/>
    <row r="796" ht="11.25" hidden="1" customHeight="1" x14ac:dyDescent="0.2"/>
    <row r="797" ht="11.25" hidden="1" customHeight="1" x14ac:dyDescent="0.2"/>
    <row r="798" ht="11.25" hidden="1" customHeight="1" x14ac:dyDescent="0.2"/>
    <row r="799" ht="11.25" hidden="1" customHeight="1" x14ac:dyDescent="0.2"/>
    <row r="800" ht="11.25" hidden="1" customHeight="1" x14ac:dyDescent="0.2"/>
    <row r="801" ht="11.25" hidden="1" customHeight="1" x14ac:dyDescent="0.2"/>
    <row r="802" ht="11.25" hidden="1" customHeight="1" x14ac:dyDescent="0.2"/>
    <row r="803" ht="11.25" hidden="1" customHeight="1" x14ac:dyDescent="0.2"/>
    <row r="804" ht="11.25" hidden="1" customHeight="1" x14ac:dyDescent="0.2"/>
    <row r="805" ht="11.25" hidden="1" customHeight="1" x14ac:dyDescent="0.2"/>
    <row r="806" ht="11.25" hidden="1" customHeight="1" x14ac:dyDescent="0.2"/>
    <row r="807" ht="11.25" hidden="1" customHeight="1" x14ac:dyDescent="0.2"/>
    <row r="808" ht="11.25" hidden="1" customHeight="1" x14ac:dyDescent="0.2"/>
    <row r="809" ht="11.25" hidden="1" customHeight="1" x14ac:dyDescent="0.2"/>
    <row r="810" ht="11.25" hidden="1" customHeight="1" x14ac:dyDescent="0.2"/>
    <row r="811" ht="11.25" hidden="1" customHeight="1" x14ac:dyDescent="0.2"/>
    <row r="812" ht="11.25" hidden="1" customHeight="1" x14ac:dyDescent="0.2"/>
    <row r="813" ht="11.25" hidden="1" customHeight="1" x14ac:dyDescent="0.2"/>
    <row r="814" ht="11.25" hidden="1" customHeight="1" x14ac:dyDescent="0.2"/>
    <row r="815" ht="11.25" hidden="1" customHeight="1" x14ac:dyDescent="0.2"/>
    <row r="816" ht="11.25" hidden="1" customHeight="1" x14ac:dyDescent="0.2"/>
    <row r="817" ht="11.25" hidden="1" customHeight="1" x14ac:dyDescent="0.2"/>
    <row r="818" ht="11.25" hidden="1" customHeight="1" x14ac:dyDescent="0.2"/>
    <row r="819" ht="11.25" hidden="1" customHeight="1" x14ac:dyDescent="0.2"/>
    <row r="820" ht="11.25" hidden="1" customHeight="1" x14ac:dyDescent="0.2"/>
    <row r="821" ht="11.25" hidden="1" customHeight="1" x14ac:dyDescent="0.2"/>
    <row r="822" ht="11.25" hidden="1" customHeight="1" x14ac:dyDescent="0.2"/>
    <row r="823" ht="11.25" hidden="1" customHeight="1" x14ac:dyDescent="0.2"/>
    <row r="824" ht="11.25" hidden="1" customHeight="1" x14ac:dyDescent="0.2"/>
    <row r="825" ht="11.25" hidden="1" customHeight="1" x14ac:dyDescent="0.2"/>
    <row r="826" ht="11.25" hidden="1" customHeight="1" x14ac:dyDescent="0.2"/>
    <row r="827" ht="11.25" hidden="1" customHeight="1" x14ac:dyDescent="0.2"/>
    <row r="828" ht="11.25" hidden="1" customHeight="1" x14ac:dyDescent="0.2"/>
    <row r="829" ht="11.25" hidden="1" customHeight="1" x14ac:dyDescent="0.2"/>
    <row r="830" ht="11.25" hidden="1" customHeight="1" x14ac:dyDescent="0.2"/>
    <row r="831" ht="11.25" hidden="1" customHeight="1" x14ac:dyDescent="0.2"/>
    <row r="832" ht="11.25" hidden="1" customHeight="1" x14ac:dyDescent="0.2"/>
    <row r="833" ht="11.25" hidden="1" customHeight="1" x14ac:dyDescent="0.2"/>
    <row r="834" ht="11.25" hidden="1" customHeight="1" x14ac:dyDescent="0.2"/>
    <row r="835" ht="11.25" hidden="1" customHeight="1" x14ac:dyDescent="0.2"/>
    <row r="836" ht="11.25" hidden="1" customHeight="1" x14ac:dyDescent="0.2"/>
    <row r="837" ht="11.25" hidden="1" customHeight="1" x14ac:dyDescent="0.2"/>
    <row r="838" ht="11.25" hidden="1" customHeight="1" x14ac:dyDescent="0.2"/>
    <row r="839" ht="11.25" hidden="1" customHeight="1" x14ac:dyDescent="0.2"/>
    <row r="840" ht="11.25" hidden="1" customHeight="1" x14ac:dyDescent="0.2"/>
    <row r="841" ht="11.25" hidden="1" customHeight="1" x14ac:dyDescent="0.2"/>
    <row r="842" ht="11.25" hidden="1" customHeight="1" x14ac:dyDescent="0.2"/>
    <row r="843" ht="11.25" hidden="1" customHeight="1" x14ac:dyDescent="0.2"/>
    <row r="844" ht="11.25" hidden="1" customHeight="1" x14ac:dyDescent="0.2"/>
    <row r="845" ht="11.25" hidden="1" customHeight="1" x14ac:dyDescent="0.2"/>
    <row r="846" ht="11.25" hidden="1" customHeight="1" x14ac:dyDescent="0.2"/>
    <row r="847" ht="11.25" hidden="1" customHeight="1" x14ac:dyDescent="0.2"/>
    <row r="848" ht="11.25" hidden="1" customHeight="1" x14ac:dyDescent="0.2"/>
    <row r="849" ht="11.25" hidden="1" customHeight="1" x14ac:dyDescent="0.2"/>
    <row r="850" ht="11.25" hidden="1" customHeight="1" x14ac:dyDescent="0.2"/>
    <row r="851" ht="11.25" hidden="1" customHeight="1" x14ac:dyDescent="0.2"/>
    <row r="852" ht="11.25" hidden="1" customHeight="1" x14ac:dyDescent="0.2"/>
    <row r="853" ht="11.25" hidden="1" customHeight="1" x14ac:dyDescent="0.2"/>
    <row r="854" ht="11.25" hidden="1" customHeight="1" x14ac:dyDescent="0.2"/>
    <row r="855" ht="11.25" hidden="1" customHeight="1" x14ac:dyDescent="0.2"/>
    <row r="856" ht="11.25" hidden="1" customHeight="1" x14ac:dyDescent="0.2"/>
    <row r="857" ht="11.25" hidden="1" customHeight="1" x14ac:dyDescent="0.2"/>
    <row r="858" ht="11.25" hidden="1" customHeight="1" x14ac:dyDescent="0.2"/>
    <row r="859" ht="11.25" hidden="1" customHeight="1" x14ac:dyDescent="0.2"/>
    <row r="860" ht="11.25" hidden="1" customHeight="1" x14ac:dyDescent="0.2"/>
    <row r="861" ht="11.25" hidden="1" customHeight="1" x14ac:dyDescent="0.2"/>
    <row r="862" ht="11.25" hidden="1" customHeight="1" x14ac:dyDescent="0.2"/>
    <row r="863" ht="11.25" hidden="1" customHeight="1" x14ac:dyDescent="0.2"/>
    <row r="864" ht="11.25" hidden="1" customHeight="1" x14ac:dyDescent="0.2"/>
    <row r="865" ht="11.25" hidden="1" customHeight="1" x14ac:dyDescent="0.2"/>
    <row r="866" ht="11.25" hidden="1" customHeight="1" x14ac:dyDescent="0.2"/>
    <row r="867" ht="11.25" hidden="1" customHeight="1" x14ac:dyDescent="0.2"/>
    <row r="868" ht="11.25" hidden="1" customHeight="1" x14ac:dyDescent="0.2"/>
    <row r="869" ht="11.25" hidden="1" customHeight="1" x14ac:dyDescent="0.2"/>
    <row r="870" ht="11.25" hidden="1" customHeight="1" x14ac:dyDescent="0.2"/>
    <row r="871" ht="11.25" hidden="1" customHeight="1" x14ac:dyDescent="0.2"/>
    <row r="872" ht="11.25" hidden="1" customHeight="1" x14ac:dyDescent="0.2"/>
    <row r="873" ht="11.25" hidden="1" customHeight="1" x14ac:dyDescent="0.2"/>
    <row r="874" ht="11.25" hidden="1" customHeight="1" x14ac:dyDescent="0.2"/>
    <row r="875" ht="11.25" hidden="1" customHeight="1" x14ac:dyDescent="0.2"/>
    <row r="876" ht="11.25" hidden="1" customHeight="1" x14ac:dyDescent="0.2"/>
    <row r="877" ht="11.25" hidden="1" customHeight="1" x14ac:dyDescent="0.2"/>
    <row r="878" ht="11.25" hidden="1" customHeight="1" x14ac:dyDescent="0.2"/>
    <row r="879" ht="11.25" hidden="1" customHeight="1" x14ac:dyDescent="0.2"/>
    <row r="880" ht="11.25" hidden="1" customHeight="1" x14ac:dyDescent="0.2"/>
    <row r="881" ht="11.25" hidden="1" customHeight="1" x14ac:dyDescent="0.2"/>
    <row r="882" ht="11.25" hidden="1" customHeight="1" x14ac:dyDescent="0.2"/>
    <row r="883" ht="11.25" hidden="1" customHeight="1" x14ac:dyDescent="0.2"/>
    <row r="884" ht="11.25" hidden="1" customHeight="1" x14ac:dyDescent="0.2"/>
    <row r="885" ht="11.25" hidden="1" customHeight="1" x14ac:dyDescent="0.2"/>
    <row r="886" ht="11.25" hidden="1" customHeight="1" x14ac:dyDescent="0.2"/>
    <row r="887" ht="11.25" hidden="1" customHeight="1" x14ac:dyDescent="0.2"/>
    <row r="888" ht="11.25" hidden="1" customHeight="1" x14ac:dyDescent="0.2"/>
    <row r="889" ht="11.25" hidden="1" customHeight="1" x14ac:dyDescent="0.2"/>
    <row r="890" ht="11.25" hidden="1" customHeight="1" x14ac:dyDescent="0.2"/>
    <row r="891" ht="11.25" hidden="1" customHeight="1" x14ac:dyDescent="0.2"/>
    <row r="892" ht="11.25" hidden="1" customHeight="1" x14ac:dyDescent="0.2"/>
    <row r="893" ht="11.25" hidden="1" customHeight="1" x14ac:dyDescent="0.2"/>
    <row r="894" ht="11.25" hidden="1" customHeight="1" x14ac:dyDescent="0.2"/>
    <row r="895" ht="11.25" hidden="1" customHeight="1" x14ac:dyDescent="0.2"/>
    <row r="896" ht="11.25" hidden="1" customHeight="1" x14ac:dyDescent="0.2"/>
    <row r="897" ht="11.25" hidden="1" customHeight="1" x14ac:dyDescent="0.2"/>
    <row r="898" ht="11.25" hidden="1" customHeight="1" x14ac:dyDescent="0.2"/>
    <row r="899" ht="11.25" hidden="1" customHeight="1" x14ac:dyDescent="0.2"/>
    <row r="900" ht="11.25" hidden="1" customHeight="1" x14ac:dyDescent="0.2"/>
    <row r="901" ht="11.25" hidden="1" customHeight="1" x14ac:dyDescent="0.2"/>
    <row r="902" ht="11.25" hidden="1" customHeight="1" x14ac:dyDescent="0.2"/>
    <row r="903" ht="11.25" hidden="1" customHeight="1" x14ac:dyDescent="0.2"/>
    <row r="904" ht="11.25" hidden="1" customHeight="1" x14ac:dyDescent="0.2"/>
    <row r="905" ht="11.25" hidden="1" customHeight="1" x14ac:dyDescent="0.2"/>
    <row r="906" ht="11.25" hidden="1" customHeight="1" x14ac:dyDescent="0.2"/>
    <row r="907" ht="11.25" hidden="1" customHeight="1" x14ac:dyDescent="0.2"/>
    <row r="908" ht="11.25" hidden="1" customHeight="1" x14ac:dyDescent="0.2"/>
    <row r="909" ht="11.25" hidden="1" customHeight="1" x14ac:dyDescent="0.2"/>
    <row r="910" ht="11.25" hidden="1" customHeight="1" x14ac:dyDescent="0.2"/>
    <row r="911" ht="11.25" hidden="1" customHeight="1" x14ac:dyDescent="0.2"/>
    <row r="912" ht="11.25" hidden="1" customHeight="1" x14ac:dyDescent="0.2"/>
    <row r="913" ht="11.25" hidden="1" customHeight="1" x14ac:dyDescent="0.2"/>
    <row r="914" ht="11.25" hidden="1" customHeight="1" x14ac:dyDescent="0.2"/>
    <row r="915" ht="11.25" hidden="1" customHeight="1" x14ac:dyDescent="0.2"/>
    <row r="916" ht="11.25" hidden="1" customHeight="1" x14ac:dyDescent="0.2"/>
    <row r="917" ht="11.25" hidden="1" customHeight="1" x14ac:dyDescent="0.2"/>
    <row r="918" ht="11.25" hidden="1" customHeight="1" x14ac:dyDescent="0.2"/>
    <row r="919" ht="11.25" hidden="1" customHeight="1" x14ac:dyDescent="0.2"/>
    <row r="920" ht="11.25" hidden="1" customHeight="1" x14ac:dyDescent="0.2"/>
    <row r="921" ht="11.25" hidden="1" customHeight="1" x14ac:dyDescent="0.2"/>
    <row r="922" ht="11.25" hidden="1" customHeight="1" x14ac:dyDescent="0.2"/>
    <row r="923" ht="11.25" hidden="1" customHeight="1" x14ac:dyDescent="0.2"/>
    <row r="924" ht="11.25" hidden="1" customHeight="1" x14ac:dyDescent="0.2"/>
    <row r="925" ht="11.25" hidden="1" customHeight="1" x14ac:dyDescent="0.2"/>
    <row r="926" ht="11.25" hidden="1" customHeight="1" x14ac:dyDescent="0.2"/>
    <row r="927" ht="11.25" hidden="1" customHeight="1" x14ac:dyDescent="0.2"/>
    <row r="928" ht="11.25" hidden="1" customHeight="1" x14ac:dyDescent="0.2"/>
    <row r="929" ht="11.25" hidden="1" customHeight="1" x14ac:dyDescent="0.2"/>
    <row r="930" ht="11.25" hidden="1" customHeight="1" x14ac:dyDescent="0.2"/>
    <row r="931" ht="11.25" hidden="1" customHeight="1" x14ac:dyDescent="0.2"/>
    <row r="932" ht="11.25" hidden="1" customHeight="1" x14ac:dyDescent="0.2"/>
    <row r="933" ht="11.25" hidden="1" customHeight="1" x14ac:dyDescent="0.2"/>
    <row r="934" ht="11.25" hidden="1" customHeight="1" x14ac:dyDescent="0.2"/>
    <row r="935" ht="11.25" hidden="1" customHeight="1" x14ac:dyDescent="0.2"/>
    <row r="936" ht="11.25" hidden="1" customHeight="1" x14ac:dyDescent="0.2"/>
    <row r="937" ht="11.25" hidden="1" customHeight="1" x14ac:dyDescent="0.2"/>
    <row r="938" ht="11.25" hidden="1" customHeight="1" x14ac:dyDescent="0.2"/>
    <row r="939" ht="11.25" hidden="1" customHeight="1" x14ac:dyDescent="0.2"/>
    <row r="940" ht="11.25" hidden="1" customHeight="1" x14ac:dyDescent="0.2"/>
    <row r="941" ht="11.25" hidden="1" customHeight="1" x14ac:dyDescent="0.2"/>
    <row r="942" ht="11.25" hidden="1" customHeight="1" x14ac:dyDescent="0.2"/>
    <row r="943" ht="11.25" hidden="1" customHeight="1" x14ac:dyDescent="0.2"/>
    <row r="944" ht="11.25" hidden="1" customHeight="1" x14ac:dyDescent="0.2"/>
    <row r="945" ht="11.25" hidden="1" customHeight="1" x14ac:dyDescent="0.2"/>
    <row r="946" ht="11.25" hidden="1" customHeight="1" x14ac:dyDescent="0.2"/>
    <row r="947" ht="11.25" hidden="1" customHeight="1" x14ac:dyDescent="0.2"/>
    <row r="948" ht="11.25" hidden="1" customHeight="1" x14ac:dyDescent="0.2"/>
    <row r="949" ht="11.25" hidden="1" customHeight="1" x14ac:dyDescent="0.2"/>
    <row r="950" ht="11.25" hidden="1" customHeight="1" x14ac:dyDescent="0.2"/>
    <row r="951" ht="11.25" hidden="1" customHeight="1" x14ac:dyDescent="0.2"/>
    <row r="952" ht="11.25" hidden="1" customHeight="1" x14ac:dyDescent="0.2"/>
    <row r="953" ht="11.25" hidden="1" customHeight="1" x14ac:dyDescent="0.2"/>
    <row r="954" ht="11.25" hidden="1" customHeight="1" x14ac:dyDescent="0.2"/>
    <row r="955" ht="11.25" hidden="1" customHeight="1" x14ac:dyDescent="0.2"/>
    <row r="956" ht="11.25" hidden="1" customHeight="1" x14ac:dyDescent="0.2"/>
    <row r="957" ht="11.25" hidden="1" customHeight="1" x14ac:dyDescent="0.2"/>
    <row r="958" ht="11.25" hidden="1" customHeight="1" x14ac:dyDescent="0.2"/>
    <row r="959" ht="11.25" hidden="1" customHeight="1" x14ac:dyDescent="0.2"/>
    <row r="960" ht="11.25" hidden="1" customHeight="1" x14ac:dyDescent="0.2"/>
    <row r="961" ht="11.25" hidden="1" customHeight="1" x14ac:dyDescent="0.2"/>
    <row r="962" ht="11.25" hidden="1" customHeight="1" x14ac:dyDescent="0.2"/>
    <row r="963" ht="11.25" hidden="1" customHeight="1" x14ac:dyDescent="0.2"/>
    <row r="964" ht="11.25" hidden="1" customHeight="1" x14ac:dyDescent="0.2"/>
    <row r="965" ht="11.25" hidden="1" customHeight="1" x14ac:dyDescent="0.2"/>
    <row r="966" ht="11.25" hidden="1" customHeight="1" x14ac:dyDescent="0.2"/>
    <row r="967" ht="11.25" hidden="1" customHeight="1" x14ac:dyDescent="0.2"/>
    <row r="968" ht="11.25" hidden="1" customHeight="1" x14ac:dyDescent="0.2"/>
    <row r="969" ht="11.25" hidden="1" customHeight="1" x14ac:dyDescent="0.2"/>
    <row r="970" ht="11.25" hidden="1" customHeight="1" x14ac:dyDescent="0.2"/>
    <row r="971" ht="11.25" hidden="1" customHeight="1" x14ac:dyDescent="0.2"/>
    <row r="972" ht="11.25" hidden="1" customHeight="1" x14ac:dyDescent="0.2"/>
    <row r="973" ht="11.25" hidden="1" customHeight="1" x14ac:dyDescent="0.2"/>
    <row r="974" ht="11.25" hidden="1" customHeight="1" x14ac:dyDescent="0.2"/>
    <row r="975" ht="11.25" hidden="1" customHeight="1" x14ac:dyDescent="0.2"/>
    <row r="976" ht="11.25" hidden="1" customHeight="1" x14ac:dyDescent="0.2"/>
    <row r="977" ht="11.25" hidden="1" customHeight="1" x14ac:dyDescent="0.2"/>
    <row r="978" ht="11.25" hidden="1" customHeight="1" x14ac:dyDescent="0.2"/>
    <row r="979" ht="11.25" hidden="1" customHeight="1" x14ac:dyDescent="0.2"/>
    <row r="980" ht="11.25" hidden="1" customHeight="1" x14ac:dyDescent="0.2"/>
    <row r="981" ht="11.25" hidden="1" customHeight="1" x14ac:dyDescent="0.2"/>
    <row r="982" ht="11.25" hidden="1" customHeight="1" x14ac:dyDescent="0.2"/>
    <row r="983" ht="11.25" hidden="1" customHeight="1" x14ac:dyDescent="0.2"/>
    <row r="984" ht="11.25" hidden="1" customHeight="1" x14ac:dyDescent="0.2"/>
    <row r="985" ht="11.25" hidden="1" customHeight="1" x14ac:dyDescent="0.2"/>
    <row r="986" ht="11.25" hidden="1" customHeight="1" x14ac:dyDescent="0.2"/>
    <row r="987" ht="11.25" hidden="1" customHeight="1" x14ac:dyDescent="0.2"/>
    <row r="988" ht="11.25" hidden="1" customHeight="1" x14ac:dyDescent="0.2"/>
    <row r="989" ht="11.25" hidden="1" customHeight="1" x14ac:dyDescent="0.2"/>
    <row r="990" ht="11.25" hidden="1" customHeight="1" x14ac:dyDescent="0.2"/>
    <row r="991" ht="11.25" hidden="1" customHeight="1" x14ac:dyDescent="0.2"/>
    <row r="992" ht="11.25" hidden="1" customHeight="1" x14ac:dyDescent="0.2"/>
    <row r="993" ht="11.25" hidden="1" customHeight="1" x14ac:dyDescent="0.2"/>
    <row r="994" ht="11.25" hidden="1" customHeight="1" x14ac:dyDescent="0.2"/>
    <row r="995" ht="11.25" hidden="1" customHeight="1" x14ac:dyDescent="0.2"/>
    <row r="996" ht="11.25" hidden="1" customHeight="1" x14ac:dyDescent="0.2"/>
    <row r="997" ht="11.25" hidden="1" customHeight="1" x14ac:dyDescent="0.2"/>
    <row r="998" ht="11.25" hidden="1" customHeight="1" x14ac:dyDescent="0.2"/>
    <row r="999" ht="11.25" hidden="1" customHeight="1" x14ac:dyDescent="0.2"/>
    <row r="1000" ht="11.25" hidden="1" customHeight="1" x14ac:dyDescent="0.2"/>
    <row r="1001" ht="11.25" hidden="1" customHeight="1" x14ac:dyDescent="0.2"/>
    <row r="1002" ht="11.25" hidden="1" customHeight="1" x14ac:dyDescent="0.2"/>
    <row r="1003" ht="11.25" hidden="1" customHeight="1" x14ac:dyDescent="0.2"/>
    <row r="1004" ht="11.25" hidden="1" customHeight="1" x14ac:dyDescent="0.2"/>
  </sheetData>
  <pageMargins left="0.7" right="0.7" top="0.75" bottom="0.75" header="0" footer="0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1"/>
  <sheetViews>
    <sheetView tabSelected="1" workbookViewId="0">
      <pane xSplit="2" ySplit="7" topLeftCell="C8" activePane="bottomRight" state="frozen"/>
      <selection pane="topRight" activeCell="B1" sqref="B1"/>
      <selection pane="bottomLeft" activeCell="A7" sqref="A7"/>
      <selection pane="bottomRight" activeCell="T60" sqref="T60"/>
    </sheetView>
  </sheetViews>
  <sheetFormatPr defaultColWidth="16.85546875" defaultRowHeight="15" customHeight="1" x14ac:dyDescent="0.2"/>
  <cols>
    <col min="1" max="1" width="8.42578125" customWidth="1"/>
    <col min="2" max="2" width="52.7109375" customWidth="1"/>
    <col min="3" max="15" width="9.7109375" customWidth="1"/>
    <col min="16" max="25" width="9" customWidth="1"/>
    <col min="26" max="27" width="10" customWidth="1"/>
  </cols>
  <sheetData>
    <row r="1" spans="1:27" ht="15" customHeight="1" x14ac:dyDescent="0.2">
      <c r="A1" s="99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27" ht="22.5" customHeight="1" x14ac:dyDescent="0.3">
      <c r="A2" s="99"/>
      <c r="B2" s="93" t="s">
        <v>19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102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8" customHeight="1" x14ac:dyDescent="0.3">
      <c r="A3" s="99"/>
      <c r="B3" s="93" t="s">
        <v>20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102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8.4" hidden="1" customHeight="1" x14ac:dyDescent="0.2">
      <c r="A4" s="99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102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7.399999999999999" customHeight="1" x14ac:dyDescent="0.2">
      <c r="A5" s="99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02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6.75" customHeight="1" x14ac:dyDescent="0.2">
      <c r="A6" s="99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02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2" customHeight="1" x14ac:dyDescent="0.25">
      <c r="A7" s="99"/>
      <c r="B7" s="77"/>
      <c r="C7" s="78">
        <v>44743</v>
      </c>
      <c r="D7" s="78">
        <f t="shared" ref="D7:N7" si="0">DATE(YEAR(C7),MONTH(C7)+1,1)</f>
        <v>44774</v>
      </c>
      <c r="E7" s="78">
        <f t="shared" si="0"/>
        <v>44805</v>
      </c>
      <c r="F7" s="78">
        <f t="shared" si="0"/>
        <v>44835</v>
      </c>
      <c r="G7" s="78">
        <f t="shared" si="0"/>
        <v>44866</v>
      </c>
      <c r="H7" s="78">
        <f t="shared" si="0"/>
        <v>44896</v>
      </c>
      <c r="I7" s="78">
        <f t="shared" si="0"/>
        <v>44927</v>
      </c>
      <c r="J7" s="78">
        <f t="shared" si="0"/>
        <v>44958</v>
      </c>
      <c r="K7" s="78">
        <f t="shared" si="0"/>
        <v>44986</v>
      </c>
      <c r="L7" s="78">
        <f t="shared" si="0"/>
        <v>45017</v>
      </c>
      <c r="M7" s="78">
        <f t="shared" si="0"/>
        <v>45047</v>
      </c>
      <c r="N7" s="78">
        <f t="shared" si="0"/>
        <v>45078</v>
      </c>
      <c r="O7" s="79" t="s">
        <v>21</v>
      </c>
      <c r="P7" s="102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6.75" customHeight="1" x14ac:dyDescent="0.2">
      <c r="A8" s="9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102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9.75" customHeight="1" x14ac:dyDescent="0.2">
      <c r="A9" s="99"/>
      <c r="B9" s="81" t="s">
        <v>22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5"/>
      <c r="P9" s="102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9.75" customHeight="1" x14ac:dyDescent="0.2">
      <c r="A10" s="99"/>
      <c r="B10" s="8" t="s">
        <v>23</v>
      </c>
      <c r="C10" s="9">
        <v>20000</v>
      </c>
      <c r="D10" s="9">
        <v>20000</v>
      </c>
      <c r="E10" s="9">
        <v>20000</v>
      </c>
      <c r="F10" s="9">
        <v>20000</v>
      </c>
      <c r="G10" s="9">
        <v>20000</v>
      </c>
      <c r="H10" s="9">
        <v>20000</v>
      </c>
      <c r="I10" s="9">
        <v>20000</v>
      </c>
      <c r="J10" s="9">
        <v>20000</v>
      </c>
      <c r="K10" s="9">
        <v>20000</v>
      </c>
      <c r="L10" s="9">
        <v>20000</v>
      </c>
      <c r="M10" s="9">
        <v>20000</v>
      </c>
      <c r="N10" s="9">
        <v>20000</v>
      </c>
      <c r="O10" s="10">
        <f t="shared" ref="O10:O12" si="1">SUM(C10:N10)</f>
        <v>240000</v>
      </c>
      <c r="P10" s="106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9.75" customHeight="1" x14ac:dyDescent="0.2">
      <c r="A11" s="99"/>
      <c r="B11" s="8" t="s">
        <v>24</v>
      </c>
      <c r="C11" s="9">
        <v>25000</v>
      </c>
      <c r="D11" s="9">
        <v>25000</v>
      </c>
      <c r="E11" s="9">
        <v>25000</v>
      </c>
      <c r="F11" s="9">
        <v>25000</v>
      </c>
      <c r="G11" s="9">
        <v>25000</v>
      </c>
      <c r="H11" s="9">
        <v>25000</v>
      </c>
      <c r="I11" s="9">
        <v>25000</v>
      </c>
      <c r="J11" s="9">
        <v>25000</v>
      </c>
      <c r="K11" s="9">
        <v>25000</v>
      </c>
      <c r="L11" s="9">
        <v>25000</v>
      </c>
      <c r="M11" s="9">
        <v>25000</v>
      </c>
      <c r="N11" s="9">
        <v>25000</v>
      </c>
      <c r="O11" s="12">
        <f t="shared" si="1"/>
        <v>300000</v>
      </c>
      <c r="P11" s="106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9.75" customHeight="1" x14ac:dyDescent="0.2">
      <c r="A12" s="99"/>
      <c r="B12" s="8" t="s">
        <v>25</v>
      </c>
      <c r="C12" s="13">
        <v>1200</v>
      </c>
      <c r="D12" s="13">
        <v>1200</v>
      </c>
      <c r="E12" s="13">
        <v>1200</v>
      </c>
      <c r="F12" s="13">
        <v>1200</v>
      </c>
      <c r="G12" s="13">
        <v>1200</v>
      </c>
      <c r="H12" s="13">
        <v>1200</v>
      </c>
      <c r="I12" s="13">
        <v>1200</v>
      </c>
      <c r="J12" s="13">
        <v>1200</v>
      </c>
      <c r="K12" s="13">
        <v>1200</v>
      </c>
      <c r="L12" s="13">
        <v>1200</v>
      </c>
      <c r="M12" s="13">
        <v>1200</v>
      </c>
      <c r="N12" s="13">
        <v>1200</v>
      </c>
      <c r="O12" s="12">
        <f t="shared" si="1"/>
        <v>14400</v>
      </c>
      <c r="P12" s="106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2" customHeight="1" x14ac:dyDescent="0.2">
      <c r="A13" s="99"/>
      <c r="B13" s="68" t="s">
        <v>26</v>
      </c>
      <c r="C13" s="82">
        <f t="shared" ref="C13:O13" si="2">SUM(C10:C12)</f>
        <v>46200</v>
      </c>
      <c r="D13" s="82">
        <f t="shared" si="2"/>
        <v>46200</v>
      </c>
      <c r="E13" s="82">
        <f t="shared" si="2"/>
        <v>46200</v>
      </c>
      <c r="F13" s="82">
        <f t="shared" si="2"/>
        <v>46200</v>
      </c>
      <c r="G13" s="82">
        <f t="shared" si="2"/>
        <v>46200</v>
      </c>
      <c r="H13" s="82">
        <f t="shared" si="2"/>
        <v>46200</v>
      </c>
      <c r="I13" s="82">
        <f t="shared" si="2"/>
        <v>46200</v>
      </c>
      <c r="J13" s="82">
        <f t="shared" si="2"/>
        <v>46200</v>
      </c>
      <c r="K13" s="82">
        <f t="shared" si="2"/>
        <v>46200</v>
      </c>
      <c r="L13" s="82">
        <f t="shared" si="2"/>
        <v>46200</v>
      </c>
      <c r="M13" s="82">
        <f t="shared" si="2"/>
        <v>46200</v>
      </c>
      <c r="N13" s="82">
        <f t="shared" si="2"/>
        <v>46200</v>
      </c>
      <c r="O13" s="82">
        <f t="shared" si="2"/>
        <v>554400</v>
      </c>
      <c r="P13" s="107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6.75" customHeight="1" x14ac:dyDescent="0.2">
      <c r="A14" s="9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06"/>
      <c r="Q14" s="11"/>
      <c r="R14" s="11"/>
      <c r="S14" s="11"/>
      <c r="T14" s="11"/>
      <c r="U14" s="11"/>
      <c r="V14" s="5"/>
      <c r="W14" s="5"/>
      <c r="X14" s="5"/>
      <c r="Y14" s="5"/>
      <c r="Z14" s="5"/>
      <c r="AA14" s="5"/>
    </row>
    <row r="15" spans="1:27" ht="9.75" hidden="1" customHeight="1" x14ac:dyDescent="0.2">
      <c r="A15" s="9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02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9.75" customHeight="1" x14ac:dyDescent="0.2">
      <c r="A16" s="99"/>
      <c r="B16" s="83" t="s">
        <v>27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0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9.75" customHeight="1" x14ac:dyDescent="0.2">
      <c r="A17" s="99"/>
      <c r="B17" s="15" t="s">
        <v>28</v>
      </c>
      <c r="C17" s="13">
        <v>10500</v>
      </c>
      <c r="D17" s="13">
        <v>10500</v>
      </c>
      <c r="E17" s="13">
        <v>10500</v>
      </c>
      <c r="F17" s="13">
        <v>10500</v>
      </c>
      <c r="G17" s="13">
        <v>10500</v>
      </c>
      <c r="H17" s="13">
        <v>10500</v>
      </c>
      <c r="I17" s="13">
        <v>10500</v>
      </c>
      <c r="J17" s="13">
        <v>10500</v>
      </c>
      <c r="K17" s="13">
        <v>10500</v>
      </c>
      <c r="L17" s="13">
        <v>10500</v>
      </c>
      <c r="M17" s="13">
        <v>10500</v>
      </c>
      <c r="N17" s="13">
        <v>10500</v>
      </c>
      <c r="O17" s="10">
        <f t="shared" ref="O17:O20" si="3">SUM(C17:N17)</f>
        <v>126000</v>
      </c>
      <c r="P17" s="102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9.75" customHeight="1" x14ac:dyDescent="0.2">
      <c r="A18" s="99"/>
      <c r="B18" s="15" t="s">
        <v>29</v>
      </c>
      <c r="C18" s="13">
        <v>4250</v>
      </c>
      <c r="D18" s="13">
        <v>4250</v>
      </c>
      <c r="E18" s="13">
        <v>4250</v>
      </c>
      <c r="F18" s="13">
        <v>4250</v>
      </c>
      <c r="G18" s="13">
        <v>4250</v>
      </c>
      <c r="H18" s="13">
        <v>4250</v>
      </c>
      <c r="I18" s="13">
        <v>4250</v>
      </c>
      <c r="J18" s="13">
        <v>4250</v>
      </c>
      <c r="K18" s="13">
        <v>4250</v>
      </c>
      <c r="L18" s="13">
        <v>4250</v>
      </c>
      <c r="M18" s="13">
        <v>4250</v>
      </c>
      <c r="N18" s="13">
        <v>4250</v>
      </c>
      <c r="O18" s="12">
        <f t="shared" si="3"/>
        <v>51000</v>
      </c>
      <c r="P18" s="102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9.75" customHeight="1" x14ac:dyDescent="0.2">
      <c r="A19" s="99"/>
      <c r="B19" s="15" t="s">
        <v>30</v>
      </c>
      <c r="C19" s="13">
        <v>2750</v>
      </c>
      <c r="D19" s="13">
        <v>2750</v>
      </c>
      <c r="E19" s="13">
        <v>2750</v>
      </c>
      <c r="F19" s="13">
        <v>2750</v>
      </c>
      <c r="G19" s="13">
        <v>2750</v>
      </c>
      <c r="H19" s="13">
        <v>2750</v>
      </c>
      <c r="I19" s="13">
        <v>2750</v>
      </c>
      <c r="J19" s="13">
        <v>2750</v>
      </c>
      <c r="K19" s="13">
        <v>2750</v>
      </c>
      <c r="L19" s="13">
        <v>2750</v>
      </c>
      <c r="M19" s="13">
        <v>2750</v>
      </c>
      <c r="N19" s="13">
        <v>2750</v>
      </c>
      <c r="O19" s="12">
        <f t="shared" si="3"/>
        <v>33000</v>
      </c>
      <c r="P19" s="10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9.75" customHeight="1" x14ac:dyDescent="0.2">
      <c r="A20" s="99"/>
      <c r="B20" s="15" t="s">
        <v>31</v>
      </c>
      <c r="C20" s="13">
        <v>1500</v>
      </c>
      <c r="D20" s="13">
        <v>1500</v>
      </c>
      <c r="E20" s="13">
        <v>1500</v>
      </c>
      <c r="F20" s="13">
        <v>1500</v>
      </c>
      <c r="G20" s="13">
        <v>1500</v>
      </c>
      <c r="H20" s="13">
        <v>1500</v>
      </c>
      <c r="I20" s="13">
        <v>1500</v>
      </c>
      <c r="J20" s="13">
        <v>1500</v>
      </c>
      <c r="K20" s="13">
        <v>1500</v>
      </c>
      <c r="L20" s="13">
        <v>1500</v>
      </c>
      <c r="M20" s="13">
        <v>1500</v>
      </c>
      <c r="N20" s="13">
        <v>1500</v>
      </c>
      <c r="O20" s="12">
        <f t="shared" si="3"/>
        <v>18000</v>
      </c>
      <c r="P20" s="102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9.75" customHeight="1" x14ac:dyDescent="0.2">
      <c r="A21" s="99"/>
      <c r="B21" s="68" t="s">
        <v>32</v>
      </c>
      <c r="C21" s="82">
        <f t="shared" ref="C21:O21" si="4">SUM(C17:C20)</f>
        <v>19000</v>
      </c>
      <c r="D21" s="82">
        <f t="shared" si="4"/>
        <v>19000</v>
      </c>
      <c r="E21" s="82">
        <f t="shared" si="4"/>
        <v>19000</v>
      </c>
      <c r="F21" s="82">
        <f t="shared" si="4"/>
        <v>19000</v>
      </c>
      <c r="G21" s="82">
        <f t="shared" si="4"/>
        <v>19000</v>
      </c>
      <c r="H21" s="82">
        <f t="shared" si="4"/>
        <v>19000</v>
      </c>
      <c r="I21" s="82">
        <f t="shared" si="4"/>
        <v>19000</v>
      </c>
      <c r="J21" s="82">
        <f t="shared" si="4"/>
        <v>19000</v>
      </c>
      <c r="K21" s="82">
        <f t="shared" si="4"/>
        <v>19000</v>
      </c>
      <c r="L21" s="82">
        <f t="shared" si="4"/>
        <v>19000</v>
      </c>
      <c r="M21" s="82">
        <f t="shared" si="4"/>
        <v>19000</v>
      </c>
      <c r="N21" s="82">
        <f t="shared" si="4"/>
        <v>19000</v>
      </c>
      <c r="O21" s="82">
        <f t="shared" si="4"/>
        <v>228000</v>
      </c>
      <c r="P21" s="102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5.25" customHeight="1" x14ac:dyDescent="0.2">
      <c r="A22" s="9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02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9.75" customHeight="1" x14ac:dyDescent="0.2">
      <c r="A23" s="99"/>
      <c r="B23" s="68" t="s">
        <v>33</v>
      </c>
      <c r="C23" s="82">
        <f t="shared" ref="C23:N23" si="5">C13-C21</f>
        <v>27200</v>
      </c>
      <c r="D23" s="82">
        <f t="shared" si="5"/>
        <v>27200</v>
      </c>
      <c r="E23" s="82">
        <f t="shared" si="5"/>
        <v>27200</v>
      </c>
      <c r="F23" s="82">
        <f t="shared" si="5"/>
        <v>27200</v>
      </c>
      <c r="G23" s="82">
        <f t="shared" si="5"/>
        <v>27200</v>
      </c>
      <c r="H23" s="82">
        <f t="shared" si="5"/>
        <v>27200</v>
      </c>
      <c r="I23" s="82">
        <f t="shared" si="5"/>
        <v>27200</v>
      </c>
      <c r="J23" s="82">
        <f t="shared" si="5"/>
        <v>27200</v>
      </c>
      <c r="K23" s="82">
        <f t="shared" si="5"/>
        <v>27200</v>
      </c>
      <c r="L23" s="82">
        <f t="shared" si="5"/>
        <v>27200</v>
      </c>
      <c r="M23" s="82">
        <f t="shared" si="5"/>
        <v>27200</v>
      </c>
      <c r="N23" s="82">
        <f t="shared" si="5"/>
        <v>27200</v>
      </c>
      <c r="O23" s="82">
        <f>SUM(C23:N23)</f>
        <v>326400</v>
      </c>
      <c r="P23" s="102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9.75" customHeight="1" x14ac:dyDescent="0.2">
      <c r="A24" s="99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02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9.75" customHeight="1" x14ac:dyDescent="0.2">
      <c r="A25" s="99"/>
      <c r="B25" s="83" t="s">
        <v>34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02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9.75" customHeight="1" x14ac:dyDescent="0.2">
      <c r="A26" s="99"/>
      <c r="B26" s="16" t="s">
        <v>35</v>
      </c>
      <c r="C26" s="13">
        <v>525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0">
        <f t="shared" ref="O26:O53" si="6">SUM(C26:N26)</f>
        <v>525</v>
      </c>
      <c r="P26" s="10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9.75" customHeight="1" x14ac:dyDescent="0.2">
      <c r="A27" s="99"/>
      <c r="B27" s="16" t="s">
        <v>36</v>
      </c>
      <c r="C27" s="9">
        <v>550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2">
        <f t="shared" si="6"/>
        <v>550</v>
      </c>
      <c r="P27" s="102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9.75" customHeight="1" x14ac:dyDescent="0.2">
      <c r="A28" s="99"/>
      <c r="B28" s="16" t="s">
        <v>37</v>
      </c>
      <c r="C28" s="9">
        <v>75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2">
        <f t="shared" si="6"/>
        <v>75</v>
      </c>
      <c r="P28" s="102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9.75" customHeight="1" x14ac:dyDescent="0.2">
      <c r="A29" s="99"/>
      <c r="B29" s="16" t="s">
        <v>38</v>
      </c>
      <c r="C29" s="9">
        <v>125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2">
        <f t="shared" si="6"/>
        <v>125</v>
      </c>
      <c r="P29" s="102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9.75" customHeight="1" x14ac:dyDescent="0.2">
      <c r="A30" s="99"/>
      <c r="B30" s="16" t="s">
        <v>39</v>
      </c>
      <c r="C30" s="9">
        <v>0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2">
        <f t="shared" si="6"/>
        <v>0</v>
      </c>
      <c r="P30" s="102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9.75" customHeight="1" x14ac:dyDescent="0.2">
      <c r="A31" s="99"/>
      <c r="B31" s="16" t="s">
        <v>40</v>
      </c>
      <c r="C31" s="9">
        <v>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2">
        <f t="shared" si="6"/>
        <v>0</v>
      </c>
      <c r="P31" s="102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9.75" customHeight="1" x14ac:dyDescent="0.2">
      <c r="A32" s="99"/>
      <c r="B32" s="16" t="s">
        <v>41</v>
      </c>
      <c r="C32" s="9">
        <v>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2">
        <f t="shared" si="6"/>
        <v>0</v>
      </c>
      <c r="P32" s="102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9.75" customHeight="1" x14ac:dyDescent="0.2">
      <c r="A33" s="99"/>
      <c r="B33" s="16" t="s">
        <v>42</v>
      </c>
      <c r="C33" s="9">
        <v>315</v>
      </c>
      <c r="D33" s="9">
        <v>315</v>
      </c>
      <c r="E33" s="9">
        <v>315</v>
      </c>
      <c r="F33" s="9">
        <v>315</v>
      </c>
      <c r="G33" s="9">
        <v>315</v>
      </c>
      <c r="H33" s="9">
        <v>315</v>
      </c>
      <c r="I33" s="9">
        <v>315</v>
      </c>
      <c r="J33" s="9">
        <v>315</v>
      </c>
      <c r="K33" s="9">
        <v>315</v>
      </c>
      <c r="L33" s="9">
        <v>315</v>
      </c>
      <c r="M33" s="9">
        <v>315</v>
      </c>
      <c r="N33" s="9">
        <v>315</v>
      </c>
      <c r="O33" s="12">
        <f t="shared" si="6"/>
        <v>3780</v>
      </c>
      <c r="P33" s="102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9.75" customHeight="1" x14ac:dyDescent="0.2">
      <c r="A34" s="99"/>
      <c r="B34" s="16" t="s">
        <v>43</v>
      </c>
      <c r="C34" s="9">
        <v>225</v>
      </c>
      <c r="D34" s="9">
        <v>225</v>
      </c>
      <c r="E34" s="9">
        <v>225</v>
      </c>
      <c r="F34" s="9">
        <v>225</v>
      </c>
      <c r="G34" s="9">
        <v>225</v>
      </c>
      <c r="H34" s="9">
        <v>225</v>
      </c>
      <c r="I34" s="9">
        <v>225</v>
      </c>
      <c r="J34" s="9">
        <v>225</v>
      </c>
      <c r="K34" s="9">
        <v>225</v>
      </c>
      <c r="L34" s="9">
        <v>225</v>
      </c>
      <c r="M34" s="9">
        <v>225</v>
      </c>
      <c r="N34" s="9">
        <v>225</v>
      </c>
      <c r="O34" s="12">
        <f t="shared" si="6"/>
        <v>2700</v>
      </c>
      <c r="P34" s="102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9.75" customHeight="1" x14ac:dyDescent="0.2">
      <c r="A35" s="99"/>
      <c r="B35" s="17" t="s">
        <v>44</v>
      </c>
      <c r="C35" s="9">
        <v>50</v>
      </c>
      <c r="D35" s="9">
        <v>50</v>
      </c>
      <c r="E35" s="9">
        <v>50</v>
      </c>
      <c r="F35" s="9">
        <v>50</v>
      </c>
      <c r="G35" s="9">
        <v>50</v>
      </c>
      <c r="H35" s="9">
        <v>50</v>
      </c>
      <c r="I35" s="9">
        <v>50</v>
      </c>
      <c r="J35" s="9">
        <v>50</v>
      </c>
      <c r="K35" s="9">
        <v>50</v>
      </c>
      <c r="L35" s="9">
        <v>50</v>
      </c>
      <c r="M35" s="9">
        <v>50</v>
      </c>
      <c r="N35" s="9">
        <v>50</v>
      </c>
      <c r="O35" s="12">
        <f t="shared" si="6"/>
        <v>600</v>
      </c>
      <c r="P35" s="102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9.75" customHeight="1" x14ac:dyDescent="0.2">
      <c r="A36" s="99"/>
      <c r="B36" s="16" t="s">
        <v>45</v>
      </c>
      <c r="C36" s="9">
        <v>300</v>
      </c>
      <c r="D36" s="9">
        <v>300</v>
      </c>
      <c r="E36" s="9">
        <v>300</v>
      </c>
      <c r="F36" s="9">
        <v>300</v>
      </c>
      <c r="G36" s="9">
        <v>300</v>
      </c>
      <c r="H36" s="9">
        <v>300</v>
      </c>
      <c r="I36" s="9">
        <v>300</v>
      </c>
      <c r="J36" s="9">
        <v>300</v>
      </c>
      <c r="K36" s="9">
        <v>300</v>
      </c>
      <c r="L36" s="9">
        <v>300</v>
      </c>
      <c r="M36" s="9">
        <v>300</v>
      </c>
      <c r="N36" s="9">
        <v>300</v>
      </c>
      <c r="O36" s="12">
        <f t="shared" si="6"/>
        <v>3600</v>
      </c>
      <c r="P36" s="102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9.75" customHeight="1" x14ac:dyDescent="0.2">
      <c r="A37" s="99"/>
      <c r="B37" s="17" t="s">
        <v>46</v>
      </c>
      <c r="C37" s="9">
        <v>600</v>
      </c>
      <c r="D37" s="9">
        <v>600</v>
      </c>
      <c r="E37" s="9">
        <v>600</v>
      </c>
      <c r="F37" s="9">
        <v>600</v>
      </c>
      <c r="G37" s="9">
        <v>600</v>
      </c>
      <c r="H37" s="9">
        <v>600</v>
      </c>
      <c r="I37" s="9">
        <v>600</v>
      </c>
      <c r="J37" s="9">
        <v>600</v>
      </c>
      <c r="K37" s="9">
        <v>600</v>
      </c>
      <c r="L37" s="9">
        <v>600</v>
      </c>
      <c r="M37" s="9">
        <v>600</v>
      </c>
      <c r="N37" s="9">
        <v>600</v>
      </c>
      <c r="O37" s="12">
        <f t="shared" si="6"/>
        <v>7200</v>
      </c>
      <c r="P37" s="102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9.75" hidden="1" customHeight="1" x14ac:dyDescent="0.2">
      <c r="A38" s="99"/>
      <c r="B38" s="16" t="s">
        <v>47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12">
        <f t="shared" si="6"/>
        <v>0</v>
      </c>
      <c r="P38" s="102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9.75" customHeight="1" x14ac:dyDescent="0.2">
      <c r="A39" s="99"/>
      <c r="B39" s="16" t="s">
        <v>48</v>
      </c>
      <c r="C39" s="9">
        <v>350</v>
      </c>
      <c r="D39" s="9">
        <v>350</v>
      </c>
      <c r="E39" s="9">
        <v>350</v>
      </c>
      <c r="F39" s="9">
        <v>350</v>
      </c>
      <c r="G39" s="9">
        <v>350</v>
      </c>
      <c r="H39" s="9">
        <v>350</v>
      </c>
      <c r="I39" s="9">
        <v>350</v>
      </c>
      <c r="J39" s="9">
        <v>350</v>
      </c>
      <c r="K39" s="9">
        <v>350</v>
      </c>
      <c r="L39" s="9">
        <v>350</v>
      </c>
      <c r="M39" s="9">
        <v>350</v>
      </c>
      <c r="N39" s="9">
        <v>350</v>
      </c>
      <c r="O39" s="12">
        <f t="shared" si="6"/>
        <v>4200</v>
      </c>
      <c r="P39" s="102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9.75" customHeight="1" x14ac:dyDescent="0.2">
      <c r="A40" s="99"/>
      <c r="B40" s="17" t="s">
        <v>49</v>
      </c>
      <c r="C40" s="9">
        <v>50</v>
      </c>
      <c r="D40" s="9">
        <v>50</v>
      </c>
      <c r="E40" s="9">
        <v>50</v>
      </c>
      <c r="F40" s="9">
        <v>50</v>
      </c>
      <c r="G40" s="9">
        <v>50</v>
      </c>
      <c r="H40" s="9">
        <v>50</v>
      </c>
      <c r="I40" s="9">
        <v>50</v>
      </c>
      <c r="J40" s="9">
        <v>50</v>
      </c>
      <c r="K40" s="9">
        <v>50</v>
      </c>
      <c r="L40" s="9">
        <v>50</v>
      </c>
      <c r="M40" s="9">
        <v>50</v>
      </c>
      <c r="N40" s="9">
        <v>50</v>
      </c>
      <c r="O40" s="12">
        <f t="shared" si="6"/>
        <v>600</v>
      </c>
      <c r="P40" s="102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9.75" customHeight="1" x14ac:dyDescent="0.2">
      <c r="A41" s="99"/>
      <c r="B41" s="16" t="s">
        <v>50</v>
      </c>
      <c r="C41" s="9">
        <v>1200</v>
      </c>
      <c r="D41" s="9">
        <v>1200</v>
      </c>
      <c r="E41" s="9">
        <v>1200</v>
      </c>
      <c r="F41" s="9">
        <v>1200</v>
      </c>
      <c r="G41" s="9">
        <v>1200</v>
      </c>
      <c r="H41" s="9">
        <v>1200</v>
      </c>
      <c r="I41" s="9">
        <v>1200</v>
      </c>
      <c r="J41" s="9">
        <v>1200</v>
      </c>
      <c r="K41" s="9">
        <v>1200</v>
      </c>
      <c r="L41" s="9">
        <v>1200</v>
      </c>
      <c r="M41" s="9">
        <v>1200</v>
      </c>
      <c r="N41" s="9">
        <v>1200</v>
      </c>
      <c r="O41" s="12">
        <f t="shared" si="6"/>
        <v>14400</v>
      </c>
      <c r="P41" s="102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9.75" customHeight="1" x14ac:dyDescent="0.2">
      <c r="A42" s="99"/>
      <c r="B42" s="16" t="s">
        <v>51</v>
      </c>
      <c r="C42" s="9">
        <v>1500</v>
      </c>
      <c r="D42" s="9">
        <v>1500</v>
      </c>
      <c r="E42" s="9">
        <v>1500</v>
      </c>
      <c r="F42" s="9">
        <v>1500</v>
      </c>
      <c r="G42" s="9">
        <v>1500</v>
      </c>
      <c r="H42" s="9">
        <v>1500</v>
      </c>
      <c r="I42" s="9">
        <v>1500</v>
      </c>
      <c r="J42" s="9">
        <v>1500</v>
      </c>
      <c r="K42" s="9">
        <v>1500</v>
      </c>
      <c r="L42" s="9">
        <v>1500</v>
      </c>
      <c r="M42" s="9">
        <v>1500</v>
      </c>
      <c r="N42" s="9">
        <v>1500</v>
      </c>
      <c r="O42" s="12">
        <f t="shared" si="6"/>
        <v>18000</v>
      </c>
      <c r="P42" s="102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9.75" customHeight="1" x14ac:dyDescent="0.2">
      <c r="A43" s="99"/>
      <c r="B43" s="16" t="s">
        <v>52</v>
      </c>
      <c r="C43" s="9">
        <v>200</v>
      </c>
      <c r="D43" s="9">
        <v>200</v>
      </c>
      <c r="E43" s="9">
        <v>200</v>
      </c>
      <c r="F43" s="9">
        <v>200</v>
      </c>
      <c r="G43" s="9">
        <v>200</v>
      </c>
      <c r="H43" s="9">
        <v>200</v>
      </c>
      <c r="I43" s="9">
        <v>200</v>
      </c>
      <c r="J43" s="9">
        <v>200</v>
      </c>
      <c r="K43" s="9">
        <v>200</v>
      </c>
      <c r="L43" s="9">
        <v>200</v>
      </c>
      <c r="M43" s="9">
        <v>200</v>
      </c>
      <c r="N43" s="9">
        <v>200</v>
      </c>
      <c r="O43" s="12">
        <f t="shared" si="6"/>
        <v>2400</v>
      </c>
      <c r="P43" s="102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9.75" customHeight="1" x14ac:dyDescent="0.2">
      <c r="A44" s="99"/>
      <c r="B44" s="16" t="s">
        <v>53</v>
      </c>
      <c r="C44" s="9">
        <v>1900</v>
      </c>
      <c r="D44" s="9">
        <v>1900</v>
      </c>
      <c r="E44" s="9">
        <v>1900</v>
      </c>
      <c r="F44" s="9">
        <v>1900</v>
      </c>
      <c r="G44" s="9">
        <v>1900</v>
      </c>
      <c r="H44" s="9">
        <v>1900</v>
      </c>
      <c r="I44" s="9">
        <v>1900</v>
      </c>
      <c r="J44" s="9">
        <v>1900</v>
      </c>
      <c r="K44" s="9">
        <v>1900</v>
      </c>
      <c r="L44" s="9">
        <v>1900</v>
      </c>
      <c r="M44" s="9">
        <v>1900</v>
      </c>
      <c r="N44" s="9">
        <v>1900</v>
      </c>
      <c r="O44" s="12">
        <f t="shared" si="6"/>
        <v>22800</v>
      </c>
      <c r="P44" s="102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9.75" customHeight="1" x14ac:dyDescent="0.2">
      <c r="A45" s="99"/>
      <c r="B45" s="18" t="s">
        <v>54</v>
      </c>
      <c r="C45" s="9">
        <v>600</v>
      </c>
      <c r="D45" s="9">
        <v>600</v>
      </c>
      <c r="E45" s="9">
        <v>600</v>
      </c>
      <c r="F45" s="9">
        <v>600</v>
      </c>
      <c r="G45" s="9">
        <v>600</v>
      </c>
      <c r="H45" s="9">
        <v>600</v>
      </c>
      <c r="I45" s="9">
        <v>600</v>
      </c>
      <c r="J45" s="9">
        <v>600</v>
      </c>
      <c r="K45" s="9">
        <v>600</v>
      </c>
      <c r="L45" s="9">
        <v>600</v>
      </c>
      <c r="M45" s="9">
        <v>600</v>
      </c>
      <c r="N45" s="9">
        <v>600</v>
      </c>
      <c r="O45" s="12">
        <f t="shared" si="6"/>
        <v>7200</v>
      </c>
      <c r="P45" s="102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9.75" customHeight="1" x14ac:dyDescent="0.2">
      <c r="A46" s="99"/>
      <c r="B46" s="8" t="s">
        <v>55</v>
      </c>
      <c r="C46" s="9">
        <v>700</v>
      </c>
      <c r="D46" s="9">
        <v>700</v>
      </c>
      <c r="E46" s="9">
        <v>700</v>
      </c>
      <c r="F46" s="9">
        <v>700</v>
      </c>
      <c r="G46" s="9">
        <v>700</v>
      </c>
      <c r="H46" s="9">
        <v>700</v>
      </c>
      <c r="I46" s="9">
        <v>700</v>
      </c>
      <c r="J46" s="9">
        <v>700</v>
      </c>
      <c r="K46" s="9">
        <v>700</v>
      </c>
      <c r="L46" s="9">
        <v>700</v>
      </c>
      <c r="M46" s="9">
        <v>700</v>
      </c>
      <c r="N46" s="9">
        <v>700</v>
      </c>
      <c r="O46" s="12">
        <f t="shared" si="6"/>
        <v>8400</v>
      </c>
      <c r="P46" s="102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9.75" customHeight="1" x14ac:dyDescent="0.2">
      <c r="A47" s="99"/>
      <c r="B47" s="8" t="s">
        <v>56</v>
      </c>
      <c r="C47" s="9">
        <v>600</v>
      </c>
      <c r="D47" s="9">
        <v>600</v>
      </c>
      <c r="E47" s="9">
        <v>600</v>
      </c>
      <c r="F47" s="9">
        <v>600</v>
      </c>
      <c r="G47" s="9">
        <v>600</v>
      </c>
      <c r="H47" s="9">
        <v>600</v>
      </c>
      <c r="I47" s="9">
        <v>600</v>
      </c>
      <c r="J47" s="9">
        <v>600</v>
      </c>
      <c r="K47" s="9">
        <v>600</v>
      </c>
      <c r="L47" s="9">
        <v>600</v>
      </c>
      <c r="M47" s="9">
        <v>600</v>
      </c>
      <c r="N47" s="9">
        <v>600</v>
      </c>
      <c r="O47" s="12">
        <f t="shared" si="6"/>
        <v>7200</v>
      </c>
      <c r="P47" s="102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9.75" customHeight="1" x14ac:dyDescent="0.2">
      <c r="A48" s="99"/>
      <c r="B48" s="8" t="s">
        <v>57</v>
      </c>
      <c r="C48" s="9">
        <v>6000</v>
      </c>
      <c r="D48" s="9">
        <v>6000</v>
      </c>
      <c r="E48" s="9">
        <v>6000</v>
      </c>
      <c r="F48" s="9">
        <v>6000</v>
      </c>
      <c r="G48" s="9">
        <v>6000</v>
      </c>
      <c r="H48" s="9">
        <v>6000</v>
      </c>
      <c r="I48" s="9">
        <v>6000</v>
      </c>
      <c r="J48" s="9">
        <v>6000</v>
      </c>
      <c r="K48" s="9">
        <v>6000</v>
      </c>
      <c r="L48" s="9">
        <v>6000</v>
      </c>
      <c r="M48" s="9">
        <v>6000</v>
      </c>
      <c r="N48" s="9">
        <v>6000</v>
      </c>
      <c r="O48" s="12">
        <f t="shared" si="6"/>
        <v>72000</v>
      </c>
      <c r="P48" s="102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9.75" customHeight="1" x14ac:dyDescent="0.2">
      <c r="A49" s="99"/>
      <c r="B49" s="92" t="s">
        <v>108</v>
      </c>
      <c r="C49" s="9">
        <v>3000</v>
      </c>
      <c r="D49" s="9">
        <v>3000</v>
      </c>
      <c r="E49" s="9">
        <v>3000</v>
      </c>
      <c r="F49" s="9">
        <v>3000</v>
      </c>
      <c r="G49" s="9">
        <v>3000</v>
      </c>
      <c r="H49" s="9">
        <v>3000</v>
      </c>
      <c r="I49" s="9">
        <v>3000</v>
      </c>
      <c r="J49" s="9">
        <v>3000</v>
      </c>
      <c r="K49" s="9">
        <v>3000</v>
      </c>
      <c r="L49" s="9">
        <v>3000</v>
      </c>
      <c r="M49" s="9">
        <v>3000</v>
      </c>
      <c r="N49" s="9">
        <v>3000</v>
      </c>
      <c r="O49" s="12">
        <f t="shared" si="6"/>
        <v>36000</v>
      </c>
      <c r="P49" s="102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9.75" customHeight="1" x14ac:dyDescent="0.2">
      <c r="A50" s="99"/>
      <c r="B50" s="8" t="s">
        <v>58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2">
        <f t="shared" si="6"/>
        <v>0</v>
      </c>
      <c r="P50" s="102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9.75" customHeight="1" x14ac:dyDescent="0.2">
      <c r="A51" s="99"/>
      <c r="B51" s="18" t="s">
        <v>59</v>
      </c>
      <c r="C51" s="9">
        <v>200</v>
      </c>
      <c r="D51" s="9">
        <v>200</v>
      </c>
      <c r="E51" s="9">
        <v>200</v>
      </c>
      <c r="F51" s="9">
        <v>200</v>
      </c>
      <c r="G51" s="9">
        <v>200</v>
      </c>
      <c r="H51" s="9">
        <v>200</v>
      </c>
      <c r="I51" s="9">
        <v>200</v>
      </c>
      <c r="J51" s="9">
        <v>200</v>
      </c>
      <c r="K51" s="9">
        <v>200</v>
      </c>
      <c r="L51" s="9">
        <v>200</v>
      </c>
      <c r="M51" s="9">
        <v>200</v>
      </c>
      <c r="N51" s="9">
        <v>200</v>
      </c>
      <c r="O51" s="12">
        <f t="shared" si="6"/>
        <v>2400</v>
      </c>
      <c r="P51" s="102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9.75" customHeight="1" x14ac:dyDescent="0.2">
      <c r="A52" s="99"/>
      <c r="B52" s="18" t="s">
        <v>60</v>
      </c>
      <c r="C52" s="9">
        <v>1000</v>
      </c>
      <c r="D52" s="9">
        <v>1000</v>
      </c>
      <c r="E52" s="9">
        <v>1000</v>
      </c>
      <c r="F52" s="9">
        <v>1000</v>
      </c>
      <c r="G52" s="9">
        <v>1000</v>
      </c>
      <c r="H52" s="9">
        <v>1000</v>
      </c>
      <c r="I52" s="9">
        <v>1000</v>
      </c>
      <c r="J52" s="9">
        <v>1000</v>
      </c>
      <c r="K52" s="9">
        <v>1000</v>
      </c>
      <c r="L52" s="9">
        <v>1000</v>
      </c>
      <c r="M52" s="9">
        <v>1000</v>
      </c>
      <c r="N52" s="9">
        <v>1000</v>
      </c>
      <c r="O52" s="12">
        <f t="shared" si="6"/>
        <v>12000</v>
      </c>
      <c r="P52" s="102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9.75" customHeight="1" x14ac:dyDescent="0.2">
      <c r="A53" s="99"/>
      <c r="B53" s="68" t="s">
        <v>61</v>
      </c>
      <c r="C53" s="82">
        <f t="shared" ref="C53:N53" si="7">SUM(C26:C52)</f>
        <v>20065</v>
      </c>
      <c r="D53" s="82">
        <f t="shared" si="7"/>
        <v>18790</v>
      </c>
      <c r="E53" s="82">
        <f t="shared" si="7"/>
        <v>18790</v>
      </c>
      <c r="F53" s="82">
        <f t="shared" si="7"/>
        <v>18790</v>
      </c>
      <c r="G53" s="82">
        <f t="shared" si="7"/>
        <v>18790</v>
      </c>
      <c r="H53" s="82">
        <f t="shared" si="7"/>
        <v>18790</v>
      </c>
      <c r="I53" s="82">
        <f t="shared" si="7"/>
        <v>18790</v>
      </c>
      <c r="J53" s="82">
        <f t="shared" si="7"/>
        <v>18790</v>
      </c>
      <c r="K53" s="82">
        <f t="shared" si="7"/>
        <v>18790</v>
      </c>
      <c r="L53" s="82">
        <f t="shared" si="7"/>
        <v>18790</v>
      </c>
      <c r="M53" s="82">
        <f t="shared" si="7"/>
        <v>18790</v>
      </c>
      <c r="N53" s="82">
        <f t="shared" si="7"/>
        <v>18790</v>
      </c>
      <c r="O53" s="82">
        <f t="shared" si="6"/>
        <v>226755</v>
      </c>
      <c r="P53" s="108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ht="9.75" customHeight="1" x14ac:dyDescent="0.2">
      <c r="A54" s="9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08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27" ht="12.75" customHeight="1" x14ac:dyDescent="0.2">
      <c r="A55" s="99"/>
      <c r="B55" s="68" t="s">
        <v>62</v>
      </c>
      <c r="C55" s="66">
        <f t="shared" ref="C55:O55" si="8">C23-C53</f>
        <v>7135</v>
      </c>
      <c r="D55" s="66">
        <f t="shared" si="8"/>
        <v>8410</v>
      </c>
      <c r="E55" s="66">
        <f t="shared" si="8"/>
        <v>8410</v>
      </c>
      <c r="F55" s="66">
        <f t="shared" si="8"/>
        <v>8410</v>
      </c>
      <c r="G55" s="66">
        <f t="shared" si="8"/>
        <v>8410</v>
      </c>
      <c r="H55" s="66">
        <f t="shared" si="8"/>
        <v>8410</v>
      </c>
      <c r="I55" s="66">
        <f t="shared" si="8"/>
        <v>8410</v>
      </c>
      <c r="J55" s="66">
        <f t="shared" si="8"/>
        <v>8410</v>
      </c>
      <c r="K55" s="66">
        <f t="shared" si="8"/>
        <v>8410</v>
      </c>
      <c r="L55" s="66">
        <f t="shared" si="8"/>
        <v>8410</v>
      </c>
      <c r="M55" s="66">
        <f t="shared" si="8"/>
        <v>8410</v>
      </c>
      <c r="N55" s="66">
        <f t="shared" si="8"/>
        <v>8410</v>
      </c>
      <c r="O55" s="66">
        <f t="shared" si="8"/>
        <v>99645</v>
      </c>
      <c r="P55" s="108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7" ht="9.75" customHeight="1" x14ac:dyDescent="0.2">
      <c r="A56" s="99"/>
      <c r="B56" s="100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2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9.75" customHeight="1" x14ac:dyDescent="0.2">
      <c r="A57" s="99"/>
      <c r="B57" s="103" t="s">
        <v>101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9.75" customHeight="1" x14ac:dyDescent="0.2">
      <c r="A58" s="99"/>
      <c r="B58" s="104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9.75" customHeight="1" x14ac:dyDescent="0.2">
      <c r="B59" s="2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9.75" customHeight="1" x14ac:dyDescent="0.2">
      <c r="B60" s="2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9.75" customHeight="1" x14ac:dyDescent="0.2">
      <c r="B61" s="2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9.75" customHeight="1" x14ac:dyDescent="0.2"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9.75" customHeight="1" x14ac:dyDescent="0.2"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9.75" customHeight="1" x14ac:dyDescent="0.2"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2:27" ht="9.75" customHeight="1" x14ac:dyDescent="0.2"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2:27" ht="9.75" customHeight="1" x14ac:dyDescent="0.2"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2:27" ht="9.75" customHeight="1" x14ac:dyDescent="0.2"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2:27" ht="9.75" customHeight="1" x14ac:dyDescent="0.2"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2:27" ht="9.75" customHeight="1" x14ac:dyDescent="0.2"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2:27" ht="9.75" customHeight="1" x14ac:dyDescent="0.2"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 ht="9.75" customHeight="1" x14ac:dyDescent="0.2"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 ht="9.75" customHeight="1" x14ac:dyDescent="0.2"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 ht="9.75" customHeight="1" x14ac:dyDescent="0.2"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 ht="9.75" customHeight="1" x14ac:dyDescent="0.2"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 ht="9.75" customHeight="1" x14ac:dyDescent="0.2">
      <c r="B75" s="2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 ht="9.75" customHeight="1" x14ac:dyDescent="0.2">
      <c r="B76" s="2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 ht="9.75" customHeight="1" x14ac:dyDescent="0.2">
      <c r="B77" s="2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 ht="9.75" customHeight="1" x14ac:dyDescent="0.2">
      <c r="B78" s="2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 ht="9.75" customHeight="1" x14ac:dyDescent="0.2"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 ht="9.75" customHeight="1" x14ac:dyDescent="0.2">
      <c r="B80" s="2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 ht="9.75" customHeight="1" x14ac:dyDescent="0.2">
      <c r="B81" s="2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 ht="9.75" customHeight="1" x14ac:dyDescent="0.2">
      <c r="B82" s="2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 ht="9.75" customHeight="1" x14ac:dyDescent="0.2">
      <c r="B83" s="22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 ht="9.75" customHeight="1" x14ac:dyDescent="0.2">
      <c r="B84" s="22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 ht="9.75" customHeight="1" x14ac:dyDescent="0.2">
      <c r="B85" s="2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 ht="9.75" customHeight="1" x14ac:dyDescent="0.2">
      <c r="B86" s="2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 ht="9.75" customHeight="1" x14ac:dyDescent="0.2">
      <c r="B87" s="2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 ht="9.75" customHeight="1" x14ac:dyDescent="0.2">
      <c r="B88" s="2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 ht="9.75" customHeight="1" x14ac:dyDescent="0.2">
      <c r="B89" s="22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 ht="9.75" customHeight="1" x14ac:dyDescent="0.2">
      <c r="B90" s="2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 ht="9.75" customHeight="1" x14ac:dyDescent="0.2">
      <c r="B91" s="2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 ht="9.75" customHeight="1" x14ac:dyDescent="0.2">
      <c r="B92" s="2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 ht="9.75" customHeight="1" x14ac:dyDescent="0.2">
      <c r="B93" s="2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 ht="9.75" customHeight="1" x14ac:dyDescent="0.2">
      <c r="B94" s="22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 ht="9.75" customHeight="1" x14ac:dyDescent="0.2">
      <c r="B95" s="22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9.75" customHeight="1" x14ac:dyDescent="0.2">
      <c r="B96" s="22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2:27" ht="9.75" customHeight="1" x14ac:dyDescent="0.2">
      <c r="B97" s="22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2:27" ht="9.75" customHeight="1" x14ac:dyDescent="0.2">
      <c r="B98" s="22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2:27" ht="9.75" customHeight="1" x14ac:dyDescent="0.2">
      <c r="B99" s="22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2:27" ht="9.75" customHeight="1" x14ac:dyDescent="0.2">
      <c r="B100" s="22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2:27" ht="9.75" customHeight="1" x14ac:dyDescent="0.2">
      <c r="B101" s="22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2:27" ht="9.75" customHeight="1" x14ac:dyDescent="0.2">
      <c r="B102" s="2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2:27" ht="9.75" customHeight="1" x14ac:dyDescent="0.2">
      <c r="B103" s="22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2:27" ht="9.75" customHeight="1" x14ac:dyDescent="0.2">
      <c r="B104" s="22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2:27" ht="9.75" customHeight="1" x14ac:dyDescent="0.2">
      <c r="B105" s="22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2:27" ht="9.75" customHeight="1" x14ac:dyDescent="0.2">
      <c r="B106" s="22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2:27" ht="9.75" customHeight="1" x14ac:dyDescent="0.2">
      <c r="B107" s="22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2:27" ht="9.75" customHeight="1" x14ac:dyDescent="0.2">
      <c r="B108" s="2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2:27" ht="9.75" customHeight="1" x14ac:dyDescent="0.2">
      <c r="B109" s="22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2:27" ht="9.75" customHeight="1" x14ac:dyDescent="0.2">
      <c r="B110" s="22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2:27" ht="9.75" customHeight="1" x14ac:dyDescent="0.2">
      <c r="B111" s="22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2:27" ht="9.75" customHeight="1" x14ac:dyDescent="0.2">
      <c r="B112" s="22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2:27" ht="9.75" customHeight="1" x14ac:dyDescent="0.2">
      <c r="B113" s="22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2:27" ht="9.75" customHeight="1" x14ac:dyDescent="0.2">
      <c r="B114" s="22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2:27" ht="9.75" customHeight="1" x14ac:dyDescent="0.2">
      <c r="B115" s="22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2:27" ht="9.75" customHeight="1" x14ac:dyDescent="0.2">
      <c r="B116" s="22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9.75" customHeight="1" x14ac:dyDescent="0.2">
      <c r="B117" s="22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 ht="9.75" customHeight="1" x14ac:dyDescent="0.2">
      <c r="B118" s="22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 ht="9.75" customHeight="1" x14ac:dyDescent="0.2">
      <c r="B119" s="22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9.75" customHeight="1" x14ac:dyDescent="0.2">
      <c r="B120" s="22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9.75" customHeight="1" x14ac:dyDescent="0.2">
      <c r="B121" s="22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 ht="9.75" customHeight="1" x14ac:dyDescent="0.2">
      <c r="B122" s="22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 ht="9.75" customHeight="1" x14ac:dyDescent="0.2">
      <c r="B123" s="22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 ht="9.75" customHeight="1" x14ac:dyDescent="0.2">
      <c r="B124" s="22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 ht="9.75" customHeight="1" x14ac:dyDescent="0.2">
      <c r="B125" s="22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 ht="9.75" customHeight="1" x14ac:dyDescent="0.2">
      <c r="B126" s="22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 ht="9.75" customHeight="1" x14ac:dyDescent="0.2">
      <c r="B127" s="22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 ht="9.75" customHeight="1" x14ac:dyDescent="0.2">
      <c r="B128" s="22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 ht="9.75" customHeight="1" x14ac:dyDescent="0.2">
      <c r="B129" s="22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 ht="9.75" customHeight="1" x14ac:dyDescent="0.2">
      <c r="B130" s="22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 ht="9.75" customHeight="1" x14ac:dyDescent="0.2">
      <c r="B131" s="22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 ht="9.75" customHeight="1" x14ac:dyDescent="0.2">
      <c r="B132" s="22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 ht="9.75" customHeight="1" x14ac:dyDescent="0.2">
      <c r="B133" s="22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 ht="9.75" customHeight="1" x14ac:dyDescent="0.2">
      <c r="B134" s="22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 ht="9.75" customHeight="1" x14ac:dyDescent="0.2">
      <c r="B135" s="22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 ht="9.75" customHeight="1" x14ac:dyDescent="0.2">
      <c r="B136" s="22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 ht="9.75" customHeight="1" x14ac:dyDescent="0.2">
      <c r="B137" s="22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 ht="9.75" customHeight="1" x14ac:dyDescent="0.2">
      <c r="B138" s="22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 ht="9.75" customHeight="1" x14ac:dyDescent="0.2">
      <c r="B139" s="22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 ht="9.75" customHeight="1" x14ac:dyDescent="0.2">
      <c r="B140" s="22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 ht="9.75" customHeight="1" x14ac:dyDescent="0.2">
      <c r="B141" s="22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 ht="9.75" customHeight="1" x14ac:dyDescent="0.2">
      <c r="B142" s="22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 ht="9.75" customHeight="1" x14ac:dyDescent="0.2">
      <c r="B143" s="22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 ht="9.75" customHeight="1" x14ac:dyDescent="0.2">
      <c r="B144" s="22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 ht="9.75" customHeight="1" x14ac:dyDescent="0.2">
      <c r="B145" s="22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 ht="9.75" customHeight="1" x14ac:dyDescent="0.2">
      <c r="B146" s="22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 ht="9.75" customHeight="1" x14ac:dyDescent="0.2">
      <c r="B147" s="22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 ht="9.75" customHeight="1" x14ac:dyDescent="0.2">
      <c r="B148" s="22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 ht="9.75" customHeight="1" x14ac:dyDescent="0.2">
      <c r="B149" s="22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 ht="9.75" customHeight="1" x14ac:dyDescent="0.2">
      <c r="B150" s="22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 ht="9.75" customHeight="1" x14ac:dyDescent="0.2">
      <c r="B151" s="22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 ht="9.75" customHeight="1" x14ac:dyDescent="0.2">
      <c r="B152" s="22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 ht="9.75" customHeight="1" x14ac:dyDescent="0.2">
      <c r="B153" s="22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 ht="9.75" customHeight="1" x14ac:dyDescent="0.2">
      <c r="B154" s="22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 ht="9.75" customHeight="1" x14ac:dyDescent="0.2">
      <c r="B155" s="22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 ht="9.75" customHeight="1" x14ac:dyDescent="0.2">
      <c r="B156" s="22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 ht="9.75" customHeight="1" x14ac:dyDescent="0.2">
      <c r="B157" s="22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 ht="9.75" customHeight="1" x14ac:dyDescent="0.2">
      <c r="B158" s="22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 ht="9.75" customHeight="1" x14ac:dyDescent="0.2">
      <c r="B159" s="22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 ht="9.75" customHeight="1" x14ac:dyDescent="0.2">
      <c r="B160" s="22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 ht="9.75" customHeight="1" x14ac:dyDescent="0.2">
      <c r="B161" s="22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 ht="9.75" customHeight="1" x14ac:dyDescent="0.2">
      <c r="B162" s="22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 ht="9.75" customHeight="1" x14ac:dyDescent="0.2">
      <c r="B163" s="22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 ht="9.75" customHeight="1" x14ac:dyDescent="0.2">
      <c r="B164" s="22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 ht="9.75" customHeight="1" x14ac:dyDescent="0.2">
      <c r="B165" s="22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 ht="9.75" customHeight="1" x14ac:dyDescent="0.2">
      <c r="B166" s="22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 ht="9.75" customHeight="1" x14ac:dyDescent="0.2">
      <c r="B167" s="22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 ht="9.75" customHeight="1" x14ac:dyDescent="0.2">
      <c r="B168" s="22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 ht="9.75" customHeight="1" x14ac:dyDescent="0.2">
      <c r="B169" s="22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 ht="9.75" customHeight="1" x14ac:dyDescent="0.2">
      <c r="B170" s="22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 ht="9.75" customHeight="1" x14ac:dyDescent="0.2">
      <c r="B171" s="22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 ht="9.75" customHeight="1" x14ac:dyDescent="0.2">
      <c r="B172" s="22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 ht="9.75" customHeight="1" x14ac:dyDescent="0.2">
      <c r="B173" s="22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 ht="9.75" customHeight="1" x14ac:dyDescent="0.2">
      <c r="B174" s="22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 ht="9.75" customHeight="1" x14ac:dyDescent="0.2">
      <c r="B175" s="22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 ht="9.75" customHeight="1" x14ac:dyDescent="0.2">
      <c r="B176" s="22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 ht="9.75" customHeight="1" x14ac:dyDescent="0.2">
      <c r="B177" s="22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 ht="9.75" customHeight="1" x14ac:dyDescent="0.2">
      <c r="B178" s="22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 ht="9.75" customHeight="1" x14ac:dyDescent="0.2">
      <c r="B179" s="22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 ht="9.75" customHeight="1" x14ac:dyDescent="0.2">
      <c r="B180" s="22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 ht="9.75" customHeight="1" x14ac:dyDescent="0.2">
      <c r="B181" s="22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 ht="9.75" customHeight="1" x14ac:dyDescent="0.2">
      <c r="B182" s="22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 ht="9.75" customHeight="1" x14ac:dyDescent="0.2">
      <c r="B183" s="22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 ht="9.75" customHeight="1" x14ac:dyDescent="0.2">
      <c r="B184" s="22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 ht="9.75" customHeight="1" x14ac:dyDescent="0.2">
      <c r="B185" s="22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 ht="9.75" customHeight="1" x14ac:dyDescent="0.2">
      <c r="B186" s="22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 ht="9.75" customHeight="1" x14ac:dyDescent="0.2">
      <c r="B187" s="22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 ht="9.75" customHeight="1" x14ac:dyDescent="0.2">
      <c r="B188" s="22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 ht="9.75" customHeight="1" x14ac:dyDescent="0.2">
      <c r="B189" s="22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 ht="9.75" customHeight="1" x14ac:dyDescent="0.2">
      <c r="B190" s="22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 ht="9.75" customHeight="1" x14ac:dyDescent="0.2">
      <c r="B191" s="22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 ht="9.75" customHeight="1" x14ac:dyDescent="0.2">
      <c r="B192" s="22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 ht="9.75" customHeight="1" x14ac:dyDescent="0.2">
      <c r="B193" s="22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 ht="9.75" customHeight="1" x14ac:dyDescent="0.2">
      <c r="B194" s="22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 ht="9.75" customHeight="1" x14ac:dyDescent="0.2">
      <c r="B195" s="22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 ht="9.75" customHeight="1" x14ac:dyDescent="0.2">
      <c r="B196" s="22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 ht="9.75" customHeight="1" x14ac:dyDescent="0.2">
      <c r="B197" s="22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 ht="9.75" customHeight="1" x14ac:dyDescent="0.2">
      <c r="B198" s="22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 ht="9.75" customHeight="1" x14ac:dyDescent="0.2">
      <c r="B199" s="22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 ht="9.75" customHeight="1" x14ac:dyDescent="0.2">
      <c r="B200" s="2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 ht="9.75" customHeight="1" x14ac:dyDescent="0.2">
      <c r="B201" s="22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 ht="9.75" customHeight="1" x14ac:dyDescent="0.2">
      <c r="B202" s="22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2:27" ht="9.75" customHeight="1" x14ac:dyDescent="0.2">
      <c r="B203" s="2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2:27" ht="9.75" customHeight="1" x14ac:dyDescent="0.2">
      <c r="B204" s="22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2:27" ht="9.75" customHeight="1" x14ac:dyDescent="0.2">
      <c r="B205" s="2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2:27" ht="9.75" customHeight="1" x14ac:dyDescent="0.2">
      <c r="B206" s="2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2:27" ht="9.75" customHeight="1" x14ac:dyDescent="0.2">
      <c r="B207" s="22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2:27" ht="9.75" customHeight="1" x14ac:dyDescent="0.2"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2:27" ht="9.75" customHeight="1" x14ac:dyDescent="0.2">
      <c r="B209" s="22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2:27" ht="9.75" customHeight="1" x14ac:dyDescent="0.2">
      <c r="B210" s="22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2:27" ht="9.75" customHeight="1" x14ac:dyDescent="0.2">
      <c r="B211" s="22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2:27" ht="9.75" customHeight="1" x14ac:dyDescent="0.2">
      <c r="B212" s="22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2:27" ht="9.75" customHeight="1" x14ac:dyDescent="0.2">
      <c r="B213" s="22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2:27" ht="9.75" customHeight="1" x14ac:dyDescent="0.2">
      <c r="B214" s="22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2:27" ht="9.75" customHeight="1" x14ac:dyDescent="0.2">
      <c r="B215" s="22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2:27" ht="9.75" customHeight="1" x14ac:dyDescent="0.2">
      <c r="B216" s="22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2:27" ht="9.75" customHeight="1" x14ac:dyDescent="0.2">
      <c r="B217" s="22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2:27" ht="9.75" customHeight="1" x14ac:dyDescent="0.2">
      <c r="B218" s="22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2:27" ht="9.75" customHeight="1" x14ac:dyDescent="0.2">
      <c r="B219" s="22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2:27" ht="9.75" customHeight="1" x14ac:dyDescent="0.2">
      <c r="B220" s="22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2:27" ht="9.75" customHeight="1" x14ac:dyDescent="0.2">
      <c r="B221" s="22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2:27" ht="9.75" customHeight="1" x14ac:dyDescent="0.2">
      <c r="B222" s="22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2:27" ht="9.75" customHeight="1" x14ac:dyDescent="0.2">
      <c r="B223" s="22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2:27" ht="9.75" customHeight="1" x14ac:dyDescent="0.2">
      <c r="B224" s="22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2:27" ht="9.75" customHeight="1" x14ac:dyDescent="0.2">
      <c r="B225" s="22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2:27" ht="9.75" customHeight="1" x14ac:dyDescent="0.2">
      <c r="B226" s="22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2:27" ht="9.75" customHeight="1" x14ac:dyDescent="0.2">
      <c r="B227" s="22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2:27" ht="9.75" customHeight="1" x14ac:dyDescent="0.2">
      <c r="B228" s="22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2:27" ht="9.75" customHeight="1" x14ac:dyDescent="0.2">
      <c r="B229" s="22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2:27" ht="9.75" customHeight="1" x14ac:dyDescent="0.2">
      <c r="B230" s="22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2:27" ht="9.75" customHeight="1" x14ac:dyDescent="0.2">
      <c r="B231" s="22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2:27" ht="9.75" customHeight="1" x14ac:dyDescent="0.2">
      <c r="B232" s="22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2:27" ht="9.75" customHeight="1" x14ac:dyDescent="0.2">
      <c r="B233" s="22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2:27" ht="9.75" customHeight="1" x14ac:dyDescent="0.2">
      <c r="B234" s="22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2:27" ht="9.75" customHeight="1" x14ac:dyDescent="0.2">
      <c r="B235" s="22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2:27" ht="9.75" customHeight="1" x14ac:dyDescent="0.2">
      <c r="B236" s="22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2:27" ht="9.75" customHeight="1" x14ac:dyDescent="0.2">
      <c r="B237" s="22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2:27" ht="9.75" customHeight="1" x14ac:dyDescent="0.2">
      <c r="B238" s="22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2:27" ht="9.75" customHeight="1" x14ac:dyDescent="0.2">
      <c r="B239" s="22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2:27" ht="9.75" customHeight="1" x14ac:dyDescent="0.2">
      <c r="B240" s="22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2:27" ht="9.75" customHeight="1" x14ac:dyDescent="0.2">
      <c r="B241" s="22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2:27" ht="9.75" customHeight="1" x14ac:dyDescent="0.2">
      <c r="B242" s="22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2:27" ht="9.75" customHeight="1" x14ac:dyDescent="0.2">
      <c r="B243" s="22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2:27" ht="9.75" customHeight="1" x14ac:dyDescent="0.2">
      <c r="B244" s="22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2:27" ht="9.75" customHeight="1" x14ac:dyDescent="0.2">
      <c r="B245" s="22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2:27" ht="9.75" customHeight="1" x14ac:dyDescent="0.2">
      <c r="B246" s="22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2:27" ht="9.75" customHeight="1" x14ac:dyDescent="0.2">
      <c r="B247" s="22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2:27" ht="9.75" customHeight="1" x14ac:dyDescent="0.2">
      <c r="B248" s="22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2:27" ht="9.75" customHeight="1" x14ac:dyDescent="0.2">
      <c r="B249" s="22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2:27" ht="9.75" customHeight="1" x14ac:dyDescent="0.2">
      <c r="B250" s="22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2:27" ht="9.75" customHeight="1" x14ac:dyDescent="0.2">
      <c r="B251" s="22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2:27" ht="9.75" customHeight="1" x14ac:dyDescent="0.2">
      <c r="B252" s="22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2:27" ht="9.75" customHeight="1" x14ac:dyDescent="0.2">
      <c r="B253" s="22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2:27" ht="9.75" customHeight="1" x14ac:dyDescent="0.2">
      <c r="B254" s="22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2:27" ht="9.75" customHeight="1" x14ac:dyDescent="0.2">
      <c r="B255" s="22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2:27" ht="9.75" customHeight="1" x14ac:dyDescent="0.2">
      <c r="B256" s="22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2:27" ht="9.75" customHeight="1" x14ac:dyDescent="0.2">
      <c r="B257" s="22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2:27" ht="9.75" customHeight="1" x14ac:dyDescent="0.2">
      <c r="B258" s="22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2:27" ht="15.75" customHeight="1" x14ac:dyDescent="0.2"/>
    <row r="260" spans="2:27" ht="15.75" customHeight="1" x14ac:dyDescent="0.2"/>
    <row r="261" spans="2:27" ht="15.75" customHeight="1" x14ac:dyDescent="0.2"/>
    <row r="262" spans="2:27" ht="15.75" customHeight="1" x14ac:dyDescent="0.2"/>
    <row r="263" spans="2:27" ht="15.75" customHeight="1" x14ac:dyDescent="0.2"/>
    <row r="264" spans="2:27" ht="15.75" customHeight="1" x14ac:dyDescent="0.2"/>
    <row r="265" spans="2:27" ht="15.75" customHeight="1" x14ac:dyDescent="0.2"/>
    <row r="266" spans="2:27" ht="15.75" customHeight="1" x14ac:dyDescent="0.2"/>
    <row r="267" spans="2:27" ht="15.75" customHeight="1" x14ac:dyDescent="0.2"/>
    <row r="268" spans="2:27" ht="15.75" customHeight="1" x14ac:dyDescent="0.2"/>
    <row r="269" spans="2:27" ht="15.75" customHeight="1" x14ac:dyDescent="0.2"/>
    <row r="270" spans="2:27" ht="15.75" customHeight="1" x14ac:dyDescent="0.2"/>
    <row r="271" spans="2:27" ht="15.75" customHeight="1" x14ac:dyDescent="0.2"/>
    <row r="272" spans="2:27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B2:O2"/>
    <mergeCell ref="B3:O3"/>
  </mergeCells>
  <dataValidations count="2">
    <dataValidation type="decimal" operator="lessThanOrEqual" allowBlank="1" showInputMessage="1" showErrorMessage="1" prompt=" - " sqref="O10:O12 C13:O13 O17:O20 C21:O21 O26:O53 C55:O55 O56" xr:uid="{00000000-0002-0000-0100-000000000000}">
      <formula1>10000000</formula1>
    </dataValidation>
    <dataValidation type="decimal" allowBlank="1" showInputMessage="1" prompt=" - " sqref="C6:O6 C7:N7 C56:N56 C9:N12 C17:N20 C26:N53" xr:uid="{00000000-0002-0000-0100-000001000000}">
      <formula1>-10000000</formula1>
      <formula2>10000000</formula2>
    </dataValidation>
  </dataValidation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999"/>
  <sheetViews>
    <sheetView showGridLines="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74" sqref="D74"/>
    </sheetView>
  </sheetViews>
  <sheetFormatPr defaultColWidth="16.85546875" defaultRowHeight="15" customHeight="1" x14ac:dyDescent="0.2"/>
  <cols>
    <col min="1" max="1" width="53.28515625" customWidth="1"/>
    <col min="2" max="2" width="12.140625" customWidth="1"/>
    <col min="3" max="15" width="9.7109375" customWidth="1"/>
    <col min="16" max="25" width="9" customWidth="1"/>
    <col min="26" max="26" width="10" customWidth="1"/>
  </cols>
  <sheetData>
    <row r="1" spans="1:26" ht="22.5" customHeight="1" x14ac:dyDescent="0.3">
      <c r="A1" s="93" t="s">
        <v>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 x14ac:dyDescent="0.3">
      <c r="A2" s="93" t="e">
        <f>'Profit &amp; Loss'!B3:O3</f>
        <v>#VALUE!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" customHeight="1" x14ac:dyDescent="0.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" customHeight="1" x14ac:dyDescent="0.3">
      <c r="A4" s="23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" customHeight="1" x14ac:dyDescent="0.25">
      <c r="A5" s="64" t="s">
        <v>63</v>
      </c>
      <c r="B5" s="75">
        <v>44743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5">
      <c r="A6" s="64" t="s">
        <v>64</v>
      </c>
      <c r="B6" s="76">
        <v>5000</v>
      </c>
      <c r="C6" s="6">
        <v>5000</v>
      </c>
      <c r="D6" s="6">
        <f t="shared" ref="D6:N6" si="0">Cash_minimum</f>
        <v>5000</v>
      </c>
      <c r="E6" s="6">
        <f t="shared" si="0"/>
        <v>5000</v>
      </c>
      <c r="F6" s="6">
        <f t="shared" si="0"/>
        <v>5000</v>
      </c>
      <c r="G6" s="6">
        <f t="shared" si="0"/>
        <v>5000</v>
      </c>
      <c r="H6" s="6">
        <f t="shared" si="0"/>
        <v>5000</v>
      </c>
      <c r="I6" s="6">
        <f t="shared" si="0"/>
        <v>5000</v>
      </c>
      <c r="J6" s="6">
        <f t="shared" si="0"/>
        <v>5000</v>
      </c>
      <c r="K6" s="6">
        <f t="shared" si="0"/>
        <v>5000</v>
      </c>
      <c r="L6" s="6">
        <f t="shared" si="0"/>
        <v>5000</v>
      </c>
      <c r="M6" s="6">
        <f t="shared" si="0"/>
        <v>5000</v>
      </c>
      <c r="N6" s="6">
        <f t="shared" si="0"/>
        <v>5000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25">
      <c r="A7" s="24"/>
      <c r="B7" s="5"/>
      <c r="C7" s="5"/>
      <c r="D7" s="5"/>
      <c r="E7" s="5"/>
      <c r="F7" s="5"/>
      <c r="G7" s="2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" customHeight="1" x14ac:dyDescent="0.25">
      <c r="A8" s="26"/>
      <c r="B8" s="27" t="s">
        <v>65</v>
      </c>
      <c r="C8" s="28">
        <f>Start_date</f>
        <v>44743</v>
      </c>
      <c r="D8" s="28">
        <f t="shared" ref="D8:N8" si="1">DATE(YEAR(C8),MONTH(C8)+1,1)</f>
        <v>44774</v>
      </c>
      <c r="E8" s="28">
        <f t="shared" si="1"/>
        <v>44805</v>
      </c>
      <c r="F8" s="28">
        <f t="shared" si="1"/>
        <v>44835</v>
      </c>
      <c r="G8" s="28">
        <f t="shared" si="1"/>
        <v>44866</v>
      </c>
      <c r="H8" s="28">
        <f t="shared" si="1"/>
        <v>44896</v>
      </c>
      <c r="I8" s="28">
        <f t="shared" si="1"/>
        <v>44927</v>
      </c>
      <c r="J8" s="28">
        <f t="shared" si="1"/>
        <v>44958</v>
      </c>
      <c r="K8" s="28">
        <f t="shared" si="1"/>
        <v>44986</v>
      </c>
      <c r="L8" s="28">
        <f t="shared" si="1"/>
        <v>45017</v>
      </c>
      <c r="M8" s="28">
        <f t="shared" si="1"/>
        <v>45047</v>
      </c>
      <c r="N8" s="28">
        <f t="shared" si="1"/>
        <v>45078</v>
      </c>
      <c r="O8" s="29" t="s">
        <v>21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9.75" customHeight="1" x14ac:dyDescent="0.2">
      <c r="A9" s="65" t="s">
        <v>66</v>
      </c>
      <c r="B9" s="30">
        <v>20000</v>
      </c>
      <c r="C9" s="9">
        <f t="shared" ref="C9:N9" si="2">B56</f>
        <v>20000</v>
      </c>
      <c r="D9" s="9">
        <f t="shared" si="2"/>
        <v>16323.5</v>
      </c>
      <c r="E9" s="9">
        <f t="shared" si="2"/>
        <v>25349.5</v>
      </c>
      <c r="F9" s="9">
        <f t="shared" si="2"/>
        <v>35475.5</v>
      </c>
      <c r="G9" s="9">
        <f t="shared" si="2"/>
        <v>57351.5</v>
      </c>
      <c r="H9" s="9">
        <f t="shared" si="2"/>
        <v>68402.5</v>
      </c>
      <c r="I9" s="9">
        <f t="shared" si="2"/>
        <v>79778.5</v>
      </c>
      <c r="J9" s="9">
        <f t="shared" si="2"/>
        <v>82154.5</v>
      </c>
      <c r="K9" s="9">
        <f t="shared" si="2"/>
        <v>93530.5</v>
      </c>
      <c r="L9" s="9">
        <f t="shared" si="2"/>
        <v>104906.5</v>
      </c>
      <c r="M9" s="9">
        <f t="shared" si="2"/>
        <v>107282.5</v>
      </c>
      <c r="N9" s="9">
        <f t="shared" si="2"/>
        <v>118658.5</v>
      </c>
      <c r="O9" s="31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9.75" customHeight="1" x14ac:dyDescent="0.2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9.75" customHeight="1" x14ac:dyDescent="0.2">
      <c r="A11" s="35" t="s">
        <v>67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3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9.75" customHeight="1" x14ac:dyDescent="0.2">
      <c r="A12" s="8" t="s">
        <v>23</v>
      </c>
      <c r="B12" s="31"/>
      <c r="C12" s="9">
        <f>'Profit &amp; Loss'!C10*1.1</f>
        <v>22000</v>
      </c>
      <c r="D12" s="9">
        <f>'Profit &amp; Loss'!D10*1.1</f>
        <v>22000</v>
      </c>
      <c r="E12" s="9">
        <f>'Profit &amp; Loss'!E10*1.1</f>
        <v>22000</v>
      </c>
      <c r="F12" s="9">
        <f>'Profit &amp; Loss'!F10*1.1</f>
        <v>22000</v>
      </c>
      <c r="G12" s="9">
        <f>'Profit &amp; Loss'!G10*1.1</f>
        <v>22000</v>
      </c>
      <c r="H12" s="9">
        <f>'Profit &amp; Loss'!H10*1.1</f>
        <v>22000</v>
      </c>
      <c r="I12" s="9">
        <f>'Profit &amp; Loss'!I10*1.1</f>
        <v>22000</v>
      </c>
      <c r="J12" s="9">
        <f>'Profit &amp; Loss'!J10*1.1</f>
        <v>22000</v>
      </c>
      <c r="K12" s="9">
        <f>'Profit &amp; Loss'!K10*1.1</f>
        <v>22000</v>
      </c>
      <c r="L12" s="9">
        <f>'Profit &amp; Loss'!L10*1.1</f>
        <v>22000</v>
      </c>
      <c r="M12" s="9">
        <f>'Profit &amp; Loss'!M10*1.1</f>
        <v>22000</v>
      </c>
      <c r="N12" s="9">
        <f>'Profit &amp; Loss'!N10*1.1</f>
        <v>22000</v>
      </c>
      <c r="O12" s="12">
        <f t="shared" ref="O12:O16" si="3">SUM(C12:N12)</f>
        <v>264000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9.75" customHeight="1" x14ac:dyDescent="0.2">
      <c r="A13" s="8" t="s">
        <v>68</v>
      </c>
      <c r="B13" s="31"/>
      <c r="C13" s="13">
        <f>'Sales &amp; Debtors'!H22</f>
        <v>22850</v>
      </c>
      <c r="D13" s="13">
        <f>'Sales &amp; Debtors'!I22</f>
        <v>25150</v>
      </c>
      <c r="E13" s="13">
        <f>'Sales &amp; Debtors'!J22</f>
        <v>26250</v>
      </c>
      <c r="F13" s="13">
        <f>'Sales &amp; Debtors'!K22</f>
        <v>27000</v>
      </c>
      <c r="G13" s="13">
        <f>'Sales &amp; Debtors'!L22</f>
        <v>27175</v>
      </c>
      <c r="H13" s="13">
        <f>'Sales &amp; Debtors'!M22</f>
        <v>27500</v>
      </c>
      <c r="I13" s="13">
        <f>'Sales &amp; Debtors'!N22</f>
        <v>27500</v>
      </c>
      <c r="J13" s="13">
        <f>'Sales &amp; Debtors'!O22</f>
        <v>27500</v>
      </c>
      <c r="K13" s="13">
        <f>'Sales &amp; Debtors'!P22</f>
        <v>27500</v>
      </c>
      <c r="L13" s="13">
        <f>'Sales &amp; Debtors'!Q22</f>
        <v>27500</v>
      </c>
      <c r="M13" s="13">
        <f>'Sales &amp; Debtors'!R22</f>
        <v>27500</v>
      </c>
      <c r="N13" s="13">
        <f>'Sales &amp; Debtors'!S22</f>
        <v>27500</v>
      </c>
      <c r="O13" s="12">
        <f t="shared" si="3"/>
        <v>320925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9.75" customHeight="1" x14ac:dyDescent="0.2">
      <c r="A14" s="8" t="s">
        <v>25</v>
      </c>
      <c r="B14" s="31"/>
      <c r="C14" s="13">
        <f>'Profit &amp; Loss'!C12</f>
        <v>1200</v>
      </c>
      <c r="D14" s="13">
        <f>'Profit &amp; Loss'!D12</f>
        <v>1200</v>
      </c>
      <c r="E14" s="13">
        <f>'Profit &amp; Loss'!E12</f>
        <v>1200</v>
      </c>
      <c r="F14" s="13">
        <f>'Profit &amp; Loss'!F12</f>
        <v>1200</v>
      </c>
      <c r="G14" s="13">
        <f>'Profit &amp; Loss'!G12</f>
        <v>1200</v>
      </c>
      <c r="H14" s="13">
        <f>'Profit &amp; Loss'!H12</f>
        <v>1200</v>
      </c>
      <c r="I14" s="13">
        <f>'Profit &amp; Loss'!I12</f>
        <v>1200</v>
      </c>
      <c r="J14" s="13">
        <f>'Profit &amp; Loss'!J12</f>
        <v>1200</v>
      </c>
      <c r="K14" s="13">
        <f>'Profit &amp; Loss'!K12</f>
        <v>1200</v>
      </c>
      <c r="L14" s="13">
        <f>'Profit &amp; Loss'!L12</f>
        <v>1200</v>
      </c>
      <c r="M14" s="13">
        <f>'Profit &amp; Loss'!M12</f>
        <v>1200</v>
      </c>
      <c r="N14" s="13">
        <f>'Profit &amp; Loss'!N12</f>
        <v>1200</v>
      </c>
      <c r="O14" s="12">
        <f t="shared" si="3"/>
        <v>14400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9.75" customHeight="1" x14ac:dyDescent="0.2">
      <c r="A15" s="37" t="s">
        <v>69</v>
      </c>
      <c r="B15" s="31"/>
      <c r="C15" s="13">
        <v>0</v>
      </c>
      <c r="D15" s="13">
        <v>0</v>
      </c>
      <c r="E15" s="13">
        <v>0</v>
      </c>
      <c r="F15" s="13">
        <v>20000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2">
        <f t="shared" si="3"/>
        <v>20000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9.75" customHeight="1" x14ac:dyDescent="0.2">
      <c r="A16" s="37" t="s">
        <v>70</v>
      </c>
      <c r="B16" s="31"/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2">
        <f t="shared" si="3"/>
        <v>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9.75" customHeight="1" x14ac:dyDescent="0.2">
      <c r="A17" s="38" t="s">
        <v>71</v>
      </c>
      <c r="B17" s="39"/>
      <c r="C17" s="10">
        <f t="shared" ref="C17:O17" si="4">SUM(C12:C16)</f>
        <v>46050</v>
      </c>
      <c r="D17" s="10">
        <f t="shared" si="4"/>
        <v>48350</v>
      </c>
      <c r="E17" s="10">
        <f t="shared" si="4"/>
        <v>49450</v>
      </c>
      <c r="F17" s="10">
        <f t="shared" si="4"/>
        <v>70200</v>
      </c>
      <c r="G17" s="10">
        <f t="shared" si="4"/>
        <v>50375</v>
      </c>
      <c r="H17" s="10">
        <f t="shared" si="4"/>
        <v>50700</v>
      </c>
      <c r="I17" s="10">
        <f t="shared" si="4"/>
        <v>50700</v>
      </c>
      <c r="J17" s="10">
        <f t="shared" si="4"/>
        <v>50700</v>
      </c>
      <c r="K17" s="10">
        <f t="shared" si="4"/>
        <v>50700</v>
      </c>
      <c r="L17" s="10">
        <f t="shared" si="4"/>
        <v>50700</v>
      </c>
      <c r="M17" s="10">
        <f t="shared" si="4"/>
        <v>50700</v>
      </c>
      <c r="N17" s="10">
        <f t="shared" si="4"/>
        <v>50700</v>
      </c>
      <c r="O17" s="10">
        <f t="shared" si="4"/>
        <v>619325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9.75" customHeight="1" x14ac:dyDescent="0.2">
      <c r="A18" s="65" t="s">
        <v>72</v>
      </c>
      <c r="B18" s="66">
        <f t="shared" ref="B18:N18" si="5">(B9+B17)</f>
        <v>20000</v>
      </c>
      <c r="C18" s="66">
        <f t="shared" si="5"/>
        <v>66050</v>
      </c>
      <c r="D18" s="66">
        <f t="shared" si="5"/>
        <v>64673.5</v>
      </c>
      <c r="E18" s="66">
        <f t="shared" si="5"/>
        <v>74799.5</v>
      </c>
      <c r="F18" s="66">
        <f t="shared" si="5"/>
        <v>105675.5</v>
      </c>
      <c r="G18" s="66">
        <f t="shared" si="5"/>
        <v>107726.5</v>
      </c>
      <c r="H18" s="66">
        <f t="shared" si="5"/>
        <v>119102.5</v>
      </c>
      <c r="I18" s="66">
        <f t="shared" si="5"/>
        <v>130478.5</v>
      </c>
      <c r="J18" s="66">
        <f t="shared" si="5"/>
        <v>132854.5</v>
      </c>
      <c r="K18" s="66">
        <f t="shared" si="5"/>
        <v>144230.5</v>
      </c>
      <c r="L18" s="66">
        <f t="shared" si="5"/>
        <v>155606.5</v>
      </c>
      <c r="M18" s="66">
        <f t="shared" si="5"/>
        <v>157982.5</v>
      </c>
      <c r="N18" s="66">
        <f t="shared" si="5"/>
        <v>169358.5</v>
      </c>
      <c r="O18" s="67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9.75" customHeight="1" x14ac:dyDescent="0.2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9.75" customHeight="1" x14ac:dyDescent="0.2">
      <c r="A20" s="32" t="s">
        <v>73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9.75" customHeight="1" x14ac:dyDescent="0.2">
      <c r="A21" s="16" t="str">
        <f>+'Profit &amp; Loss'!B26</f>
        <v>Accounting</v>
      </c>
      <c r="B21" s="31"/>
      <c r="C21" s="9">
        <f>+'Profit &amp; Loss'!C26*1.1</f>
        <v>577.5</v>
      </c>
      <c r="D21" s="9">
        <f>+'Profit &amp; Loss'!D26*1.1</f>
        <v>0</v>
      </c>
      <c r="E21" s="9">
        <f>+'Profit &amp; Loss'!E26*1.1</f>
        <v>0</v>
      </c>
      <c r="F21" s="9">
        <f>+'Profit &amp; Loss'!F26*1.1</f>
        <v>0</v>
      </c>
      <c r="G21" s="9">
        <f>+'Profit &amp; Loss'!G26*1.1</f>
        <v>0</v>
      </c>
      <c r="H21" s="9">
        <f>+'Profit &amp; Loss'!H26*1.1</f>
        <v>0</v>
      </c>
      <c r="I21" s="9">
        <f>+'Profit &amp; Loss'!I26*1.1</f>
        <v>0</v>
      </c>
      <c r="J21" s="9">
        <f>+'Profit &amp; Loss'!J26*1.1</f>
        <v>0</v>
      </c>
      <c r="K21" s="9">
        <f>+'Profit &amp; Loss'!K26*1.1</f>
        <v>0</v>
      </c>
      <c r="L21" s="9">
        <f>+'Profit &amp; Loss'!L26*1.1</f>
        <v>0</v>
      </c>
      <c r="M21" s="9">
        <f>+'Profit &amp; Loss'!M26*1.1</f>
        <v>0</v>
      </c>
      <c r="N21" s="9">
        <f>+'Profit &amp; Loss'!N26*1.1</f>
        <v>0</v>
      </c>
      <c r="O21" s="12">
        <f t="shared" ref="O21:O54" si="6">SUM(C21:N21)</f>
        <v>577.5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9.75" customHeight="1" x14ac:dyDescent="0.2">
      <c r="A22" s="16" t="str">
        <f>+'Profit &amp; Loss'!B27</f>
        <v>Advertising</v>
      </c>
      <c r="B22" s="31"/>
      <c r="C22" s="9">
        <f>+'Profit &amp; Loss'!C27*1.1</f>
        <v>605</v>
      </c>
      <c r="D22" s="9">
        <f>+'Profit &amp; Loss'!D27*1.1</f>
        <v>0</v>
      </c>
      <c r="E22" s="9">
        <f>+'Profit &amp; Loss'!E27*1.1</f>
        <v>0</v>
      </c>
      <c r="F22" s="9">
        <f>+'Profit &amp; Loss'!F27*1.1</f>
        <v>0</v>
      </c>
      <c r="G22" s="9">
        <f>+'Profit &amp; Loss'!G27*1.1</f>
        <v>0</v>
      </c>
      <c r="H22" s="9">
        <f>+'Profit &amp; Loss'!H27*1.1</f>
        <v>0</v>
      </c>
      <c r="I22" s="9">
        <f>+'Profit &amp; Loss'!I27*1.1</f>
        <v>0</v>
      </c>
      <c r="J22" s="9">
        <f>+'Profit &amp; Loss'!J27*1.1</f>
        <v>0</v>
      </c>
      <c r="K22" s="9">
        <f>+'Profit &amp; Loss'!K27*1.1</f>
        <v>0</v>
      </c>
      <c r="L22" s="9">
        <f>+'Profit &amp; Loss'!L27*1.1</f>
        <v>0</v>
      </c>
      <c r="M22" s="9">
        <f>+'Profit &amp; Loss'!M27*1.1</f>
        <v>0</v>
      </c>
      <c r="N22" s="9">
        <f>+'Profit &amp; Loss'!N27*1.1</f>
        <v>0</v>
      </c>
      <c r="O22" s="12">
        <f t="shared" si="6"/>
        <v>605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9.75" customHeight="1" x14ac:dyDescent="0.2">
      <c r="A23" s="16" t="str">
        <f>+'Profit &amp; Loss'!B28</f>
        <v>Bank Charges</v>
      </c>
      <c r="B23" s="31"/>
      <c r="C23" s="9">
        <f>+'Profit &amp; Loss'!C28*1.1</f>
        <v>82.5</v>
      </c>
      <c r="D23" s="9">
        <f>+'Profit &amp; Loss'!D28*1.1</f>
        <v>0</v>
      </c>
      <c r="E23" s="9">
        <f>+'Profit &amp; Loss'!E28*1.1</f>
        <v>0</v>
      </c>
      <c r="F23" s="9">
        <f>+'Profit &amp; Loss'!F28*1.1</f>
        <v>0</v>
      </c>
      <c r="G23" s="9">
        <f>+'Profit &amp; Loss'!G28*1.1</f>
        <v>0</v>
      </c>
      <c r="H23" s="9">
        <f>+'Profit &amp; Loss'!H28*1.1</f>
        <v>0</v>
      </c>
      <c r="I23" s="9">
        <f>+'Profit &amp; Loss'!I28*1.1</f>
        <v>0</v>
      </c>
      <c r="J23" s="9">
        <f>+'Profit &amp; Loss'!J28*1.1</f>
        <v>0</v>
      </c>
      <c r="K23" s="9">
        <f>+'Profit &amp; Loss'!K28*1.1</f>
        <v>0</v>
      </c>
      <c r="L23" s="9">
        <f>+'Profit &amp; Loss'!L28*1.1</f>
        <v>0</v>
      </c>
      <c r="M23" s="9">
        <f>+'Profit &amp; Loss'!M28*1.1</f>
        <v>0</v>
      </c>
      <c r="N23" s="9">
        <f>+'Profit &amp; Loss'!N28*1.1</f>
        <v>0</v>
      </c>
      <c r="O23" s="12">
        <f t="shared" si="6"/>
        <v>82.5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9.75" customHeight="1" x14ac:dyDescent="0.2">
      <c r="A24" s="16" t="str">
        <f>+'Profit &amp; Loss'!B29</f>
        <v>Cleaning</v>
      </c>
      <c r="B24" s="31"/>
      <c r="C24" s="9">
        <f>+'Profit &amp; Loss'!C29*1.1</f>
        <v>137.5</v>
      </c>
      <c r="D24" s="9">
        <f>+'Profit &amp; Loss'!D29*1.1</f>
        <v>0</v>
      </c>
      <c r="E24" s="9">
        <f>+'Profit &amp; Loss'!E29*1.1</f>
        <v>0</v>
      </c>
      <c r="F24" s="9">
        <f>+'Profit &amp; Loss'!F29*1.1</f>
        <v>0</v>
      </c>
      <c r="G24" s="9">
        <f>+'Profit &amp; Loss'!G29*1.1</f>
        <v>0</v>
      </c>
      <c r="H24" s="9">
        <f>+'Profit &amp; Loss'!H29*1.1</f>
        <v>0</v>
      </c>
      <c r="I24" s="9">
        <f>+'Profit &amp; Loss'!I29*1.1</f>
        <v>0</v>
      </c>
      <c r="J24" s="9">
        <f>+'Profit &amp; Loss'!J29*1.1</f>
        <v>0</v>
      </c>
      <c r="K24" s="9">
        <f>+'Profit &amp; Loss'!K29*1.1</f>
        <v>0</v>
      </c>
      <c r="L24" s="9">
        <f>+'Profit &amp; Loss'!L29*1.1</f>
        <v>0</v>
      </c>
      <c r="M24" s="9">
        <f>+'Profit &amp; Loss'!M29*1.1</f>
        <v>0</v>
      </c>
      <c r="N24" s="9">
        <f>+'Profit &amp; Loss'!N29*1.1</f>
        <v>0</v>
      </c>
      <c r="O24" s="12">
        <f t="shared" si="6"/>
        <v>137.5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9.75" customHeight="1" x14ac:dyDescent="0.2">
      <c r="A25" s="16" t="str">
        <f>+'Profit &amp; Loss'!B30</f>
        <v>Commissions and fees</v>
      </c>
      <c r="B25" s="31"/>
      <c r="C25" s="9">
        <f>+'Profit &amp; Loss'!C30*1.1</f>
        <v>0</v>
      </c>
      <c r="D25" s="9">
        <f>+'Profit &amp; Loss'!D30*1.1</f>
        <v>0</v>
      </c>
      <c r="E25" s="9">
        <f>+'Profit &amp; Loss'!E30*1.1</f>
        <v>0</v>
      </c>
      <c r="F25" s="9">
        <f>+'Profit &amp; Loss'!F30*1.1</f>
        <v>0</v>
      </c>
      <c r="G25" s="9">
        <f>+'Profit &amp; Loss'!G30*1.1</f>
        <v>0</v>
      </c>
      <c r="H25" s="9">
        <f>+'Profit &amp; Loss'!H30*1.1</f>
        <v>0</v>
      </c>
      <c r="I25" s="9">
        <f>+'Profit &amp; Loss'!I30*1.1</f>
        <v>0</v>
      </c>
      <c r="J25" s="9">
        <f>+'Profit &amp; Loss'!J30*1.1</f>
        <v>0</v>
      </c>
      <c r="K25" s="9">
        <f>+'Profit &amp; Loss'!K30*1.1</f>
        <v>0</v>
      </c>
      <c r="L25" s="9">
        <f>+'Profit &amp; Loss'!L30*1.1</f>
        <v>0</v>
      </c>
      <c r="M25" s="9">
        <f>+'Profit &amp; Loss'!M30*1.1</f>
        <v>0</v>
      </c>
      <c r="N25" s="9">
        <f>+'Profit &amp; Loss'!N30*1.1</f>
        <v>0</v>
      </c>
      <c r="O25" s="12">
        <f t="shared" si="6"/>
        <v>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9.75" customHeight="1" x14ac:dyDescent="0.2">
      <c r="A26" s="16" t="str">
        <f>+'Profit &amp; Loss'!B31</f>
        <v>Contract labor</v>
      </c>
      <c r="B26" s="31"/>
      <c r="C26" s="9">
        <f>+'Profit &amp; Loss'!C31*1.1</f>
        <v>0</v>
      </c>
      <c r="D26" s="9">
        <f>+'Profit &amp; Loss'!D31*1.1</f>
        <v>0</v>
      </c>
      <c r="E26" s="9">
        <f>+'Profit &amp; Loss'!E31*1.1</f>
        <v>0</v>
      </c>
      <c r="F26" s="9">
        <f>+'Profit &amp; Loss'!F31*1.1</f>
        <v>0</v>
      </c>
      <c r="G26" s="9">
        <f>+'Profit &amp; Loss'!G31*1.1</f>
        <v>0</v>
      </c>
      <c r="H26" s="9">
        <f>+'Profit &amp; Loss'!H31*1.1</f>
        <v>0</v>
      </c>
      <c r="I26" s="9">
        <f>+'Profit &amp; Loss'!I31*1.1</f>
        <v>0</v>
      </c>
      <c r="J26" s="9">
        <f>+'Profit &amp; Loss'!J31*1.1</f>
        <v>0</v>
      </c>
      <c r="K26" s="9">
        <f>+'Profit &amp; Loss'!K31*1.1</f>
        <v>0</v>
      </c>
      <c r="L26" s="9">
        <f>+'Profit &amp; Loss'!L31*1.1</f>
        <v>0</v>
      </c>
      <c r="M26" s="9">
        <f>+'Profit &amp; Loss'!M31*1.1</f>
        <v>0</v>
      </c>
      <c r="N26" s="9">
        <f>+'Profit &amp; Loss'!N31*1.1</f>
        <v>0</v>
      </c>
      <c r="O26" s="12">
        <f t="shared" si="6"/>
        <v>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9.75" customHeight="1" x14ac:dyDescent="0.2">
      <c r="A27" s="16" t="str">
        <f>+'Profit &amp; Loss'!B32</f>
        <v>Employee benefit programs</v>
      </c>
      <c r="B27" s="31"/>
      <c r="C27" s="9">
        <f>+'Profit &amp; Loss'!C32*1.1</f>
        <v>0</v>
      </c>
      <c r="D27" s="9">
        <f>+'Profit &amp; Loss'!D32*1.1</f>
        <v>0</v>
      </c>
      <c r="E27" s="9">
        <f>+'Profit &amp; Loss'!E32*1.1</f>
        <v>0</v>
      </c>
      <c r="F27" s="9">
        <f>+'Profit &amp; Loss'!F32*1.1</f>
        <v>0</v>
      </c>
      <c r="G27" s="9">
        <f>+'Profit &amp; Loss'!G32*1.1</f>
        <v>0</v>
      </c>
      <c r="H27" s="9">
        <f>+'Profit &amp; Loss'!H32*1.1</f>
        <v>0</v>
      </c>
      <c r="I27" s="9">
        <f>+'Profit &amp; Loss'!I32*1.1</f>
        <v>0</v>
      </c>
      <c r="J27" s="9">
        <f>+'Profit &amp; Loss'!J32*1.1</f>
        <v>0</v>
      </c>
      <c r="K27" s="9">
        <f>+'Profit &amp; Loss'!K32*1.1</f>
        <v>0</v>
      </c>
      <c r="L27" s="9">
        <f>+'Profit &amp; Loss'!L32*1.1</f>
        <v>0</v>
      </c>
      <c r="M27" s="9">
        <f>+'Profit &amp; Loss'!M32*1.1</f>
        <v>0</v>
      </c>
      <c r="N27" s="9">
        <f>+'Profit &amp; Loss'!N32*1.1</f>
        <v>0</v>
      </c>
      <c r="O27" s="12">
        <f t="shared" si="6"/>
        <v>0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9.75" customHeight="1" x14ac:dyDescent="0.2">
      <c r="A28" s="16" t="str">
        <f>+'Profit &amp; Loss'!B33</f>
        <v>Insurance</v>
      </c>
      <c r="B28" s="31"/>
      <c r="C28" s="9">
        <f>+'Profit &amp; Loss'!C33*1.1</f>
        <v>346.5</v>
      </c>
      <c r="D28" s="9">
        <f>+'Profit &amp; Loss'!D33*1.1</f>
        <v>346.5</v>
      </c>
      <c r="E28" s="9">
        <f>+'Profit &amp; Loss'!E33*1.1</f>
        <v>346.5</v>
      </c>
      <c r="F28" s="9">
        <f>+'Profit &amp; Loss'!F33*1.1</f>
        <v>346.5</v>
      </c>
      <c r="G28" s="9">
        <f>+'Profit &amp; Loss'!G33*1.1</f>
        <v>346.5</v>
      </c>
      <c r="H28" s="9">
        <f>+'Profit &amp; Loss'!H33*1.1</f>
        <v>346.5</v>
      </c>
      <c r="I28" s="9">
        <f>+'Profit &amp; Loss'!I33*1.1</f>
        <v>346.5</v>
      </c>
      <c r="J28" s="9">
        <f>+'Profit &amp; Loss'!J33*1.1</f>
        <v>346.5</v>
      </c>
      <c r="K28" s="9">
        <f>+'Profit &amp; Loss'!K33*1.1</f>
        <v>346.5</v>
      </c>
      <c r="L28" s="9">
        <f>+'Profit &amp; Loss'!L33*1.1</f>
        <v>346.5</v>
      </c>
      <c r="M28" s="9">
        <f>+'Profit &amp; Loss'!M33*1.1</f>
        <v>346.5</v>
      </c>
      <c r="N28" s="9">
        <f>+'Profit &amp; Loss'!N33*1.1</f>
        <v>346.5</v>
      </c>
      <c r="O28" s="12">
        <f t="shared" si="6"/>
        <v>4158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9.75" customHeight="1" x14ac:dyDescent="0.2">
      <c r="A29" s="16" t="str">
        <f>+'Profit &amp; Loss'!B34</f>
        <v>Interest - Loans</v>
      </c>
      <c r="B29" s="31"/>
      <c r="C29" s="9">
        <f>+'Profit &amp; Loss'!C34*1.1</f>
        <v>247.50000000000003</v>
      </c>
      <c r="D29" s="9">
        <f>+'Profit &amp; Loss'!D34*1.1</f>
        <v>247.50000000000003</v>
      </c>
      <c r="E29" s="9">
        <f>+'Profit &amp; Loss'!E34*1.1</f>
        <v>247.50000000000003</v>
      </c>
      <c r="F29" s="9">
        <f>+'Profit &amp; Loss'!F34*1.1</f>
        <v>247.50000000000003</v>
      </c>
      <c r="G29" s="9">
        <f>+'Profit &amp; Loss'!G34*1.1</f>
        <v>247.50000000000003</v>
      </c>
      <c r="H29" s="9">
        <f>+'Profit &amp; Loss'!H34*1.1</f>
        <v>247.50000000000003</v>
      </c>
      <c r="I29" s="9">
        <f>+'Profit &amp; Loss'!I34*1.1</f>
        <v>247.50000000000003</v>
      </c>
      <c r="J29" s="9">
        <f>+'Profit &amp; Loss'!J34*1.1</f>
        <v>247.50000000000003</v>
      </c>
      <c r="K29" s="9">
        <f>+'Profit &amp; Loss'!K34*1.1</f>
        <v>247.50000000000003</v>
      </c>
      <c r="L29" s="9">
        <f>+'Profit &amp; Loss'!L34*1.1</f>
        <v>247.50000000000003</v>
      </c>
      <c r="M29" s="9">
        <f>+'Profit &amp; Loss'!M34*1.1</f>
        <v>247.50000000000003</v>
      </c>
      <c r="N29" s="9">
        <f>+'Profit &amp; Loss'!N34*1.1</f>
        <v>247.50000000000003</v>
      </c>
      <c r="O29" s="12">
        <f t="shared" si="6"/>
        <v>2970.0000000000005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9.75" customHeight="1" x14ac:dyDescent="0.2">
      <c r="A30" s="16" t="str">
        <f>+'Profit &amp; Loss'!B35</f>
        <v>Interest - Other</v>
      </c>
      <c r="B30" s="31"/>
      <c r="C30" s="9">
        <f>+'Profit &amp; Loss'!C35*1.1</f>
        <v>55.000000000000007</v>
      </c>
      <c r="D30" s="9">
        <f>+'Profit &amp; Loss'!D35*1.1</f>
        <v>55.000000000000007</v>
      </c>
      <c r="E30" s="9">
        <f>+'Profit &amp; Loss'!E35*1.1</f>
        <v>55.000000000000007</v>
      </c>
      <c r="F30" s="9">
        <f>+'Profit &amp; Loss'!F35*1.1</f>
        <v>55.000000000000007</v>
      </c>
      <c r="G30" s="9">
        <f>+'Profit &amp; Loss'!G35*1.1</f>
        <v>55.000000000000007</v>
      </c>
      <c r="H30" s="9">
        <f>+'Profit &amp; Loss'!H35*1.1</f>
        <v>55.000000000000007</v>
      </c>
      <c r="I30" s="9">
        <f>+'Profit &amp; Loss'!I35*1.1</f>
        <v>55.000000000000007</v>
      </c>
      <c r="J30" s="9">
        <f>+'Profit &amp; Loss'!J35*1.1</f>
        <v>55.000000000000007</v>
      </c>
      <c r="K30" s="9">
        <f>+'Profit &amp; Loss'!K35*1.1</f>
        <v>55.000000000000007</v>
      </c>
      <c r="L30" s="9">
        <f>+'Profit &amp; Loss'!L35*1.1</f>
        <v>55.000000000000007</v>
      </c>
      <c r="M30" s="9">
        <f>+'Profit &amp; Loss'!M35*1.1</f>
        <v>55.000000000000007</v>
      </c>
      <c r="N30" s="9">
        <f>+'Profit &amp; Loss'!N35*1.1</f>
        <v>55.000000000000007</v>
      </c>
      <c r="O30" s="12">
        <f t="shared" si="6"/>
        <v>660.00000000000011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9.75" customHeight="1" x14ac:dyDescent="0.2">
      <c r="A31" s="16" t="str">
        <f>+'Profit &amp; Loss'!B36</f>
        <v>Meals and entertainment</v>
      </c>
      <c r="B31" s="31"/>
      <c r="C31" s="9">
        <f>+'Profit &amp; Loss'!C36*1.1</f>
        <v>330</v>
      </c>
      <c r="D31" s="9">
        <f>+'Profit &amp; Loss'!D36*1.1</f>
        <v>330</v>
      </c>
      <c r="E31" s="9">
        <f>+'Profit &amp; Loss'!E36*1.1</f>
        <v>330</v>
      </c>
      <c r="F31" s="9">
        <f>+'Profit &amp; Loss'!F36*1.1</f>
        <v>330</v>
      </c>
      <c r="G31" s="9">
        <f>+'Profit &amp; Loss'!G36*1.1</f>
        <v>330</v>
      </c>
      <c r="H31" s="9">
        <f>+'Profit &amp; Loss'!H36*1.1</f>
        <v>330</v>
      </c>
      <c r="I31" s="9">
        <f>+'Profit &amp; Loss'!I36*1.1</f>
        <v>330</v>
      </c>
      <c r="J31" s="9">
        <f>+'Profit &amp; Loss'!J36*1.1</f>
        <v>330</v>
      </c>
      <c r="K31" s="9">
        <f>+'Profit &amp; Loss'!K36*1.1</f>
        <v>330</v>
      </c>
      <c r="L31" s="9">
        <f>+'Profit &amp; Loss'!L36*1.1</f>
        <v>330</v>
      </c>
      <c r="M31" s="9">
        <f>+'Profit &amp; Loss'!M36*1.1</f>
        <v>330</v>
      </c>
      <c r="N31" s="9">
        <f>+'Profit &amp; Loss'!N36*1.1</f>
        <v>330</v>
      </c>
      <c r="O31" s="12">
        <f t="shared" si="6"/>
        <v>3960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9.75" customHeight="1" x14ac:dyDescent="0.2">
      <c r="A32" s="16" t="str">
        <f>+'Profit &amp; Loss'!B37</f>
        <v>Motor Vehicle Expenses</v>
      </c>
      <c r="B32" s="31"/>
      <c r="C32" s="9">
        <f>+'Profit &amp; Loss'!C37*1.1</f>
        <v>660</v>
      </c>
      <c r="D32" s="9">
        <f>+'Profit &amp; Loss'!D37*1.1</f>
        <v>660</v>
      </c>
      <c r="E32" s="9">
        <f>+'Profit &amp; Loss'!E37*1.1</f>
        <v>660</v>
      </c>
      <c r="F32" s="9">
        <f>+'Profit &amp; Loss'!F37*1.1</f>
        <v>660</v>
      </c>
      <c r="G32" s="9">
        <f>+'Profit &amp; Loss'!G37*1.1</f>
        <v>660</v>
      </c>
      <c r="H32" s="9">
        <f>+'Profit &amp; Loss'!H37*1.1</f>
        <v>660</v>
      </c>
      <c r="I32" s="9">
        <f>+'Profit &amp; Loss'!I37*1.1</f>
        <v>660</v>
      </c>
      <c r="J32" s="9">
        <f>+'Profit &amp; Loss'!J37*1.1</f>
        <v>660</v>
      </c>
      <c r="K32" s="9">
        <f>+'Profit &amp; Loss'!K37*1.1</f>
        <v>660</v>
      </c>
      <c r="L32" s="9">
        <f>+'Profit &amp; Loss'!L37*1.1</f>
        <v>660</v>
      </c>
      <c r="M32" s="9">
        <f>+'Profit &amp; Loss'!M37*1.1</f>
        <v>660</v>
      </c>
      <c r="N32" s="9">
        <f>+'Profit &amp; Loss'!N37*1.1</f>
        <v>660</v>
      </c>
      <c r="O32" s="12">
        <f t="shared" si="6"/>
        <v>7920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9.75" customHeight="1" x14ac:dyDescent="0.2">
      <c r="A33" s="16" t="str">
        <f>+'Profit &amp; Loss'!B38</f>
        <v>Office expense</v>
      </c>
      <c r="B33" s="31"/>
      <c r="C33" s="9">
        <f>+'Profit &amp; Loss'!C38*1.1</f>
        <v>0</v>
      </c>
      <c r="D33" s="9">
        <f>+'Profit &amp; Loss'!D38*1.1</f>
        <v>0</v>
      </c>
      <c r="E33" s="9">
        <f>+'Profit &amp; Loss'!E38*1.1</f>
        <v>0</v>
      </c>
      <c r="F33" s="9">
        <f>+'Profit &amp; Loss'!F38*1.1</f>
        <v>0</v>
      </c>
      <c r="G33" s="9">
        <f>+'Profit &amp; Loss'!G38*1.1</f>
        <v>0</v>
      </c>
      <c r="H33" s="9">
        <f>+'Profit &amp; Loss'!H38*1.1</f>
        <v>0</v>
      </c>
      <c r="I33" s="9">
        <f>+'Profit &amp; Loss'!I38*1.1</f>
        <v>0</v>
      </c>
      <c r="J33" s="9">
        <f>+'Profit &amp; Loss'!J38*1.1</f>
        <v>0</v>
      </c>
      <c r="K33" s="9">
        <f>+'Profit &amp; Loss'!K38*1.1</f>
        <v>0</v>
      </c>
      <c r="L33" s="9">
        <f>+'Profit &amp; Loss'!L38*1.1</f>
        <v>0</v>
      </c>
      <c r="M33" s="9">
        <f>+'Profit &amp; Loss'!M38*1.1</f>
        <v>0</v>
      </c>
      <c r="N33" s="9">
        <f>+'Profit &amp; Loss'!N38*1.1</f>
        <v>0</v>
      </c>
      <c r="O33" s="12">
        <f t="shared" si="6"/>
        <v>0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9.75" hidden="1" customHeight="1" x14ac:dyDescent="0.2">
      <c r="A34" s="16" t="str">
        <f>+'Profit &amp; Loss'!B39</f>
        <v>Office Expenses</v>
      </c>
      <c r="B34" s="31"/>
      <c r="C34" s="9">
        <f>+'Profit &amp; Loss'!C39*1.1</f>
        <v>385.00000000000006</v>
      </c>
      <c r="D34" s="9">
        <f>+'Profit &amp; Loss'!D39*1.1</f>
        <v>385.00000000000006</v>
      </c>
      <c r="E34" s="9">
        <f>+'Profit &amp; Loss'!E39*1.1</f>
        <v>385.00000000000006</v>
      </c>
      <c r="F34" s="9">
        <f>+'Profit &amp; Loss'!F39*1.1</f>
        <v>385.00000000000006</v>
      </c>
      <c r="G34" s="9">
        <f>+'Profit &amp; Loss'!G39*1.1</f>
        <v>385.00000000000006</v>
      </c>
      <c r="H34" s="9">
        <f>+'Profit &amp; Loss'!H39*1.1</f>
        <v>385.00000000000006</v>
      </c>
      <c r="I34" s="9">
        <f>+'Profit &amp; Loss'!I39*1.1</f>
        <v>385.00000000000006</v>
      </c>
      <c r="J34" s="9">
        <f>+'Profit &amp; Loss'!J39*1.1</f>
        <v>385.00000000000006</v>
      </c>
      <c r="K34" s="9">
        <f>+'Profit &amp; Loss'!K39*1.1</f>
        <v>385.00000000000006</v>
      </c>
      <c r="L34" s="9">
        <f>+'Profit &amp; Loss'!L39*1.1</f>
        <v>385.00000000000006</v>
      </c>
      <c r="M34" s="9">
        <f>+'Profit &amp; Loss'!M39*1.1</f>
        <v>385.00000000000006</v>
      </c>
      <c r="N34" s="9">
        <f>+'Profit &amp; Loss'!N39*1.1</f>
        <v>385.00000000000006</v>
      </c>
      <c r="O34" s="12">
        <f t="shared" si="6"/>
        <v>4620.0000000000009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9.75" customHeight="1" x14ac:dyDescent="0.2">
      <c r="A35" s="16" t="str">
        <f>+'Profit &amp; Loss'!B40</f>
        <v>Postage &amp; Stationery</v>
      </c>
      <c r="B35" s="31"/>
      <c r="C35" s="9">
        <f>+'Profit &amp; Loss'!C40*1.1</f>
        <v>55.000000000000007</v>
      </c>
      <c r="D35" s="9">
        <f>+'Profit &amp; Loss'!D40*1.1</f>
        <v>55.000000000000007</v>
      </c>
      <c r="E35" s="9">
        <f>+'Profit &amp; Loss'!E40*1.1</f>
        <v>55.000000000000007</v>
      </c>
      <c r="F35" s="9">
        <f>+'Profit &amp; Loss'!F40*1.1</f>
        <v>55.000000000000007</v>
      </c>
      <c r="G35" s="9">
        <f>+'Profit &amp; Loss'!G40*1.1</f>
        <v>55.000000000000007</v>
      </c>
      <c r="H35" s="9">
        <f>+'Profit &amp; Loss'!H40*1.1</f>
        <v>55.000000000000007</v>
      </c>
      <c r="I35" s="9">
        <f>+'Profit &amp; Loss'!I40*1.1</f>
        <v>55.000000000000007</v>
      </c>
      <c r="J35" s="9">
        <f>+'Profit &amp; Loss'!J40*1.1</f>
        <v>55.000000000000007</v>
      </c>
      <c r="K35" s="9">
        <f>+'Profit &amp; Loss'!K40*1.1</f>
        <v>55.000000000000007</v>
      </c>
      <c r="L35" s="9">
        <f>+'Profit &amp; Loss'!L40*1.1</f>
        <v>55.000000000000007</v>
      </c>
      <c r="M35" s="9">
        <f>+'Profit &amp; Loss'!M40*1.1</f>
        <v>55.000000000000007</v>
      </c>
      <c r="N35" s="9">
        <f>+'Profit &amp; Loss'!N40*1.1</f>
        <v>55.000000000000007</v>
      </c>
      <c r="O35" s="12">
        <f t="shared" si="6"/>
        <v>660.00000000000011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9.75" customHeight="1" x14ac:dyDescent="0.2">
      <c r="A36" s="16" t="str">
        <f>+'Profit &amp; Loss'!B41</f>
        <v>Rent</v>
      </c>
      <c r="B36" s="31"/>
      <c r="C36" s="9">
        <f>+'Profit &amp; Loss'!C41*1.1</f>
        <v>1320</v>
      </c>
      <c r="D36" s="9">
        <f>+'Profit &amp; Loss'!D41*1.1</f>
        <v>1320</v>
      </c>
      <c r="E36" s="9">
        <f>+'Profit &amp; Loss'!E41*1.1</f>
        <v>1320</v>
      </c>
      <c r="F36" s="9">
        <f>+'Profit &amp; Loss'!F41*1.1</f>
        <v>1320</v>
      </c>
      <c r="G36" s="9">
        <f>+'Profit &amp; Loss'!G41*1.1</f>
        <v>1320</v>
      </c>
      <c r="H36" s="9">
        <f>+'Profit &amp; Loss'!H41*1.1</f>
        <v>1320</v>
      </c>
      <c r="I36" s="9">
        <f>+'Profit &amp; Loss'!I41*1.1</f>
        <v>1320</v>
      </c>
      <c r="J36" s="9">
        <f>+'Profit &amp; Loss'!J41*1.1</f>
        <v>1320</v>
      </c>
      <c r="K36" s="9">
        <f>+'Profit &amp; Loss'!K41*1.1</f>
        <v>1320</v>
      </c>
      <c r="L36" s="9">
        <f>+'Profit &amp; Loss'!L41*1.1</f>
        <v>1320</v>
      </c>
      <c r="M36" s="9">
        <f>+'Profit &amp; Loss'!M41*1.1</f>
        <v>1320</v>
      </c>
      <c r="N36" s="9">
        <f>+'Profit &amp; Loss'!N41*1.1</f>
        <v>1320</v>
      </c>
      <c r="O36" s="12">
        <f t="shared" si="6"/>
        <v>15840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9.75" customHeight="1" x14ac:dyDescent="0.2">
      <c r="A37" s="16" t="str">
        <f>+'Profit &amp; Loss'!B42</f>
        <v>Rent or lease: vehicles, equipment</v>
      </c>
      <c r="B37" s="31"/>
      <c r="C37" s="9">
        <f>+'Profit &amp; Loss'!C42*1.1</f>
        <v>1650.0000000000002</v>
      </c>
      <c r="D37" s="9">
        <f>+'Profit &amp; Loss'!D42*1.1</f>
        <v>1650.0000000000002</v>
      </c>
      <c r="E37" s="9">
        <f>+'Profit &amp; Loss'!E42*1.1</f>
        <v>1650.0000000000002</v>
      </c>
      <c r="F37" s="9">
        <f>+'Profit &amp; Loss'!F42*1.1</f>
        <v>1650.0000000000002</v>
      </c>
      <c r="G37" s="9">
        <f>+'Profit &amp; Loss'!G42*1.1</f>
        <v>1650.0000000000002</v>
      </c>
      <c r="H37" s="9">
        <f>+'Profit &amp; Loss'!H42*1.1</f>
        <v>1650.0000000000002</v>
      </c>
      <c r="I37" s="9">
        <f>+'Profit &amp; Loss'!I42*1.1</f>
        <v>1650.0000000000002</v>
      </c>
      <c r="J37" s="9">
        <f>+'Profit &amp; Loss'!J42*1.1</f>
        <v>1650.0000000000002</v>
      </c>
      <c r="K37" s="9">
        <f>+'Profit &amp; Loss'!K42*1.1</f>
        <v>1650.0000000000002</v>
      </c>
      <c r="L37" s="9">
        <f>+'Profit &amp; Loss'!L42*1.1</f>
        <v>1650.0000000000002</v>
      </c>
      <c r="M37" s="9">
        <f>+'Profit &amp; Loss'!M42*1.1</f>
        <v>1650.0000000000002</v>
      </c>
      <c r="N37" s="9">
        <f>+'Profit &amp; Loss'!N42*1.1</f>
        <v>1650.0000000000002</v>
      </c>
      <c r="O37" s="12">
        <f t="shared" si="6"/>
        <v>19800.000000000004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9.75" customHeight="1" x14ac:dyDescent="0.2">
      <c r="A38" s="16" t="str">
        <f>+'Profit &amp; Loss'!B43</f>
        <v>Repairs and maintenance</v>
      </c>
      <c r="B38" s="31"/>
      <c r="C38" s="9">
        <f>+'Profit &amp; Loss'!C43*1.1</f>
        <v>220.00000000000003</v>
      </c>
      <c r="D38" s="9">
        <f>+'Profit &amp; Loss'!D43*1.1</f>
        <v>220.00000000000003</v>
      </c>
      <c r="E38" s="9">
        <f>+'Profit &amp; Loss'!E43*1.1</f>
        <v>220.00000000000003</v>
      </c>
      <c r="F38" s="9">
        <f>+'Profit &amp; Loss'!F43*1.1</f>
        <v>220.00000000000003</v>
      </c>
      <c r="G38" s="9">
        <f>+'Profit &amp; Loss'!G43*1.1</f>
        <v>220.00000000000003</v>
      </c>
      <c r="H38" s="9">
        <f>+'Profit &amp; Loss'!H43*1.1</f>
        <v>220.00000000000003</v>
      </c>
      <c r="I38" s="9">
        <f>+'Profit &amp; Loss'!I43*1.1</f>
        <v>220.00000000000003</v>
      </c>
      <c r="J38" s="9">
        <f>+'Profit &amp; Loss'!J43*1.1</f>
        <v>220.00000000000003</v>
      </c>
      <c r="K38" s="9">
        <f>+'Profit &amp; Loss'!K43*1.1</f>
        <v>220.00000000000003</v>
      </c>
      <c r="L38" s="9">
        <f>+'Profit &amp; Loss'!L43*1.1</f>
        <v>220.00000000000003</v>
      </c>
      <c r="M38" s="9">
        <f>+'Profit &amp; Loss'!M43*1.1</f>
        <v>220.00000000000003</v>
      </c>
      <c r="N38" s="9">
        <f>+'Profit &amp; Loss'!N43*1.1</f>
        <v>220.00000000000003</v>
      </c>
      <c r="O38" s="12">
        <f t="shared" si="6"/>
        <v>2640.0000000000005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9.75" customHeight="1" x14ac:dyDescent="0.2">
      <c r="A39" s="16" t="str">
        <f>+'Profit &amp; Loss'!B44</f>
        <v>Superannuation</v>
      </c>
      <c r="B39" s="31"/>
      <c r="C39" s="9">
        <f>+'Profit &amp; Loss'!C44*1.1</f>
        <v>2090</v>
      </c>
      <c r="D39" s="9">
        <f>+'Profit &amp; Loss'!D44*1.1</f>
        <v>2090</v>
      </c>
      <c r="E39" s="9">
        <f>+'Profit &amp; Loss'!E44*1.1</f>
        <v>2090</v>
      </c>
      <c r="F39" s="9">
        <f>+'Profit &amp; Loss'!F44*1.1</f>
        <v>2090</v>
      </c>
      <c r="G39" s="9">
        <f>+'Profit &amp; Loss'!G44*1.1</f>
        <v>2090</v>
      </c>
      <c r="H39" s="9">
        <f>+'Profit &amp; Loss'!H44*1.1</f>
        <v>2090</v>
      </c>
      <c r="I39" s="9">
        <f>+'Profit &amp; Loss'!I44*1.1</f>
        <v>2090</v>
      </c>
      <c r="J39" s="9">
        <f>+'Profit &amp; Loss'!J44*1.1</f>
        <v>2090</v>
      </c>
      <c r="K39" s="9">
        <f>+'Profit &amp; Loss'!K44*1.1</f>
        <v>2090</v>
      </c>
      <c r="L39" s="9">
        <f>+'Profit &amp; Loss'!L44*1.1</f>
        <v>2090</v>
      </c>
      <c r="M39" s="9">
        <f>+'Profit &amp; Loss'!M44*1.1</f>
        <v>2090</v>
      </c>
      <c r="N39" s="9">
        <f>+'Profit &amp; Loss'!N44*1.1</f>
        <v>2090</v>
      </c>
      <c r="O39" s="12">
        <f t="shared" si="6"/>
        <v>25080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9.75" customHeight="1" x14ac:dyDescent="0.2">
      <c r="A40" s="16" t="str">
        <f>+'Profit &amp; Loss'!B45</f>
        <v>Telephone &amp; Internet</v>
      </c>
      <c r="B40" s="31"/>
      <c r="C40" s="9">
        <f>+'Profit &amp; Loss'!C45*1.1</f>
        <v>660</v>
      </c>
      <c r="D40" s="9">
        <f>+'Profit &amp; Loss'!D45*1.1</f>
        <v>660</v>
      </c>
      <c r="E40" s="9">
        <f>+'Profit &amp; Loss'!E45*1.1</f>
        <v>660</v>
      </c>
      <c r="F40" s="9">
        <f>+'Profit &amp; Loss'!F45*1.1</f>
        <v>660</v>
      </c>
      <c r="G40" s="9">
        <f>+'Profit &amp; Loss'!G45*1.1</f>
        <v>660</v>
      </c>
      <c r="H40" s="9">
        <f>+'Profit &amp; Loss'!H45*1.1</f>
        <v>660</v>
      </c>
      <c r="I40" s="9">
        <f>+'Profit &amp; Loss'!I45*1.1</f>
        <v>660</v>
      </c>
      <c r="J40" s="9">
        <f>+'Profit &amp; Loss'!J45*1.1</f>
        <v>660</v>
      </c>
      <c r="K40" s="9">
        <f>+'Profit &amp; Loss'!K45*1.1</f>
        <v>660</v>
      </c>
      <c r="L40" s="9">
        <f>+'Profit &amp; Loss'!L45*1.1</f>
        <v>660</v>
      </c>
      <c r="M40" s="9">
        <f>+'Profit &amp; Loss'!M45*1.1</f>
        <v>660</v>
      </c>
      <c r="N40" s="9">
        <f>+'Profit &amp; Loss'!N45*1.1</f>
        <v>660</v>
      </c>
      <c r="O40" s="12">
        <f t="shared" si="6"/>
        <v>7920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9.75" customHeight="1" x14ac:dyDescent="0.2">
      <c r="A41" s="16" t="str">
        <f>+'Profit &amp; Loss'!B46</f>
        <v>Travel</v>
      </c>
      <c r="B41" s="43"/>
      <c r="C41" s="9">
        <f>+'Profit &amp; Loss'!C46*1.1</f>
        <v>770.00000000000011</v>
      </c>
      <c r="D41" s="9">
        <f>+'Profit &amp; Loss'!D46*1.1</f>
        <v>770.00000000000011</v>
      </c>
      <c r="E41" s="9">
        <f>+'Profit &amp; Loss'!E46*1.1</f>
        <v>770.00000000000011</v>
      </c>
      <c r="F41" s="9">
        <f>+'Profit &amp; Loss'!F46*1.1</f>
        <v>770.00000000000011</v>
      </c>
      <c r="G41" s="9">
        <f>+'Profit &amp; Loss'!G46*1.1</f>
        <v>770.00000000000011</v>
      </c>
      <c r="H41" s="9">
        <f>+'Profit &amp; Loss'!H46*1.1</f>
        <v>770.00000000000011</v>
      </c>
      <c r="I41" s="9">
        <f>+'Profit &amp; Loss'!I46*1.1</f>
        <v>770.00000000000011</v>
      </c>
      <c r="J41" s="9">
        <f>+'Profit &amp; Loss'!J46*1.1</f>
        <v>770.00000000000011</v>
      </c>
      <c r="K41" s="9">
        <f>+'Profit &amp; Loss'!K46*1.1</f>
        <v>770.00000000000011</v>
      </c>
      <c r="L41" s="9">
        <f>+'Profit &amp; Loss'!L46*1.1</f>
        <v>770.00000000000011</v>
      </c>
      <c r="M41" s="9">
        <f>+'Profit &amp; Loss'!M46*1.1</f>
        <v>770.00000000000011</v>
      </c>
      <c r="N41" s="9">
        <f>+'Profit &amp; Loss'!N46*1.1</f>
        <v>770.00000000000011</v>
      </c>
      <c r="O41" s="44">
        <f t="shared" si="6"/>
        <v>9240.0000000000018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9.75" customHeight="1" x14ac:dyDescent="0.2">
      <c r="A42" s="16" t="str">
        <f>+'Profit &amp; Loss'!B47</f>
        <v>Utilities - Electricity, Gas, Water</v>
      </c>
      <c r="B42" s="43"/>
      <c r="C42" s="9">
        <f>+'Profit &amp; Loss'!C47*1.1</f>
        <v>660</v>
      </c>
      <c r="D42" s="9">
        <f>+'Profit &amp; Loss'!D47*1.1</f>
        <v>660</v>
      </c>
      <c r="E42" s="9">
        <f>+'Profit &amp; Loss'!E47*1.1</f>
        <v>660</v>
      </c>
      <c r="F42" s="9">
        <f>+'Profit &amp; Loss'!F47*1.1</f>
        <v>660</v>
      </c>
      <c r="G42" s="9">
        <f>+'Profit &amp; Loss'!G47*1.1</f>
        <v>660</v>
      </c>
      <c r="H42" s="9">
        <f>+'Profit &amp; Loss'!H47*1.1</f>
        <v>660</v>
      </c>
      <c r="I42" s="9">
        <f>+'Profit &amp; Loss'!I47*1.1</f>
        <v>660</v>
      </c>
      <c r="J42" s="9">
        <f>+'Profit &amp; Loss'!J47*1.1</f>
        <v>660</v>
      </c>
      <c r="K42" s="9">
        <f>+'Profit &amp; Loss'!K47*1.1</f>
        <v>660</v>
      </c>
      <c r="L42" s="9">
        <f>+'Profit &amp; Loss'!L47*1.1</f>
        <v>660</v>
      </c>
      <c r="M42" s="9">
        <f>+'Profit &amp; Loss'!M47*1.1</f>
        <v>660</v>
      </c>
      <c r="N42" s="9">
        <f>+'Profit &amp; Loss'!N47*1.1</f>
        <v>660</v>
      </c>
      <c r="O42" s="44">
        <f t="shared" si="6"/>
        <v>7920</v>
      </c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9.75" customHeight="1" x14ac:dyDescent="0.2">
      <c r="A43" s="16" t="str">
        <f>+'Profit &amp; Loss'!B48</f>
        <v>Wages &amp; Salaries</v>
      </c>
      <c r="B43" s="31"/>
      <c r="C43" s="9">
        <f>+'Profit &amp; Loss'!C48+'Profit &amp; Loss'!C18</f>
        <v>10250</v>
      </c>
      <c r="D43" s="9">
        <f>+'Profit &amp; Loss'!D48+'Profit &amp; Loss'!D18</f>
        <v>10250</v>
      </c>
      <c r="E43" s="9">
        <f>+'Profit &amp; Loss'!E48+'Profit &amp; Loss'!E18</f>
        <v>10250</v>
      </c>
      <c r="F43" s="9">
        <f>+'Profit &amp; Loss'!F48+'Profit &amp; Loss'!F18</f>
        <v>10250</v>
      </c>
      <c r="G43" s="9">
        <f>+'Profit &amp; Loss'!G48+'Profit &amp; Loss'!G18</f>
        <v>10250</v>
      </c>
      <c r="H43" s="9">
        <f>+'Profit &amp; Loss'!H48+'Profit &amp; Loss'!H18</f>
        <v>10250</v>
      </c>
      <c r="I43" s="9">
        <f>+'Profit &amp; Loss'!I48+'Profit &amp; Loss'!I18</f>
        <v>10250</v>
      </c>
      <c r="J43" s="9">
        <f>+'Profit &amp; Loss'!J48+'Profit &amp; Loss'!J18</f>
        <v>10250</v>
      </c>
      <c r="K43" s="9">
        <f>+'Profit &amp; Loss'!K48+'Profit &amp; Loss'!K18</f>
        <v>10250</v>
      </c>
      <c r="L43" s="9">
        <f>+'Profit &amp; Loss'!L48+'Profit &amp; Loss'!L18</f>
        <v>10250</v>
      </c>
      <c r="M43" s="9">
        <f>+'Profit &amp; Loss'!M48+'Profit &amp; Loss'!M18</f>
        <v>10250</v>
      </c>
      <c r="N43" s="9">
        <f>+'Profit &amp; Loss'!N48+'Profit &amp; Loss'!N18</f>
        <v>10250</v>
      </c>
      <c r="O43" s="12">
        <f t="shared" si="6"/>
        <v>123000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9.75" customHeight="1" x14ac:dyDescent="0.2">
      <c r="A44" s="46" t="str">
        <f>+'Profit &amp; Loss'!B49</f>
        <v xml:space="preserve">Wages &amp; Salaries - </v>
      </c>
      <c r="B44" s="31"/>
      <c r="C44" s="9">
        <f>+'Profit &amp; Loss'!C49*3</f>
        <v>9000</v>
      </c>
      <c r="D44" s="9">
        <v>0</v>
      </c>
      <c r="E44" s="9">
        <v>0</v>
      </c>
      <c r="F44" s="9">
        <f>SUM('Profit &amp; Loss'!C49:E49)</f>
        <v>9000</v>
      </c>
      <c r="G44" s="9">
        <v>0</v>
      </c>
      <c r="H44" s="9">
        <v>0</v>
      </c>
      <c r="I44" s="9">
        <f>SUM('Profit &amp; Loss'!F49:H49)</f>
        <v>9000</v>
      </c>
      <c r="J44" s="9">
        <v>0</v>
      </c>
      <c r="K44" s="9">
        <v>0</v>
      </c>
      <c r="L44" s="9">
        <f>SUM('Profit &amp; Loss'!I49:K49)</f>
        <v>9000</v>
      </c>
      <c r="M44" s="9">
        <v>0</v>
      </c>
      <c r="N44" s="9">
        <v>0</v>
      </c>
      <c r="O44" s="12">
        <f t="shared" si="6"/>
        <v>36000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9.75" customHeight="1" x14ac:dyDescent="0.2">
      <c r="A45" s="16" t="str">
        <f>+'Profit &amp; Loss'!B50</f>
        <v>Wages &amp; Salaries - Payroll Tax</v>
      </c>
      <c r="B45" s="31"/>
      <c r="C45" s="9">
        <f>+'Profit &amp; Loss'!C50</f>
        <v>0</v>
      </c>
      <c r="D45" s="9">
        <f>+'Profit &amp; Loss'!D50</f>
        <v>0</v>
      </c>
      <c r="E45" s="9">
        <f>+'Profit &amp; Loss'!E50</f>
        <v>0</v>
      </c>
      <c r="F45" s="9">
        <f>+'Profit &amp; Loss'!F50</f>
        <v>0</v>
      </c>
      <c r="G45" s="9">
        <f>+'Profit &amp; Loss'!G50</f>
        <v>0</v>
      </c>
      <c r="H45" s="9">
        <f>+'Profit &amp; Loss'!H50</f>
        <v>0</v>
      </c>
      <c r="I45" s="9">
        <f>+'Profit &amp; Loss'!I50</f>
        <v>0</v>
      </c>
      <c r="J45" s="9">
        <f>+'Profit &amp; Loss'!J50</f>
        <v>0</v>
      </c>
      <c r="K45" s="9">
        <f>+'Profit &amp; Loss'!K50</f>
        <v>0</v>
      </c>
      <c r="L45" s="9">
        <f>+'Profit &amp; Loss'!L50</f>
        <v>0</v>
      </c>
      <c r="M45" s="9">
        <f>+'Profit &amp; Loss'!M50</f>
        <v>0</v>
      </c>
      <c r="N45" s="9">
        <f>+'Profit &amp; Loss'!N50</f>
        <v>0</v>
      </c>
      <c r="O45" s="12">
        <f t="shared" si="6"/>
        <v>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9.75" customHeight="1" x14ac:dyDescent="0.2">
      <c r="A46" s="16" t="str">
        <f>+'Profit &amp; Loss'!B51</f>
        <v>Workers Comp Insurance</v>
      </c>
      <c r="B46" s="31"/>
      <c r="C46" s="9">
        <f>+'Profit &amp; Loss'!C51</f>
        <v>200</v>
      </c>
      <c r="D46" s="9">
        <f>+'Profit &amp; Loss'!D51</f>
        <v>200</v>
      </c>
      <c r="E46" s="9">
        <f>+'Profit &amp; Loss'!E51</f>
        <v>200</v>
      </c>
      <c r="F46" s="9">
        <f>+'Profit &amp; Loss'!F51</f>
        <v>200</v>
      </c>
      <c r="G46" s="9">
        <f>+'Profit &amp; Loss'!G51</f>
        <v>200</v>
      </c>
      <c r="H46" s="9">
        <f>+'Profit &amp; Loss'!H51</f>
        <v>200</v>
      </c>
      <c r="I46" s="9">
        <f>+'Profit &amp; Loss'!I51</f>
        <v>200</v>
      </c>
      <c r="J46" s="9">
        <f>+'Profit &amp; Loss'!J51</f>
        <v>200</v>
      </c>
      <c r="K46" s="9">
        <f>+'Profit &amp; Loss'!K51</f>
        <v>200</v>
      </c>
      <c r="L46" s="9">
        <f>+'Profit &amp; Loss'!L51</f>
        <v>200</v>
      </c>
      <c r="M46" s="9">
        <f>+'Profit &amp; Loss'!M51</f>
        <v>200</v>
      </c>
      <c r="N46" s="9">
        <f>+'Profit &amp; Loss'!N51</f>
        <v>200</v>
      </c>
      <c r="O46" s="12">
        <f t="shared" si="6"/>
        <v>2400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9.75" customHeight="1" x14ac:dyDescent="0.2">
      <c r="A47" s="16" t="str">
        <f>+'Profit &amp; Loss'!B52</f>
        <v>Miscellaneous</v>
      </c>
      <c r="B47" s="31"/>
      <c r="C47" s="9">
        <f>+'Profit &amp; Loss'!C52*1.1</f>
        <v>1100</v>
      </c>
      <c r="D47" s="9">
        <f>+'Profit &amp; Loss'!D52*1.1</f>
        <v>1100</v>
      </c>
      <c r="E47" s="9">
        <f>+'Profit &amp; Loss'!E52*1.1</f>
        <v>1100</v>
      </c>
      <c r="F47" s="9">
        <f>+'Profit &amp; Loss'!F52*1.1</f>
        <v>1100</v>
      </c>
      <c r="G47" s="9">
        <f>+'Profit &amp; Loss'!G52*1.1</f>
        <v>1100</v>
      </c>
      <c r="H47" s="9">
        <f>+'Profit &amp; Loss'!H52*1.1</f>
        <v>1100</v>
      </c>
      <c r="I47" s="9">
        <f>+'Profit &amp; Loss'!I52*1.1</f>
        <v>1100</v>
      </c>
      <c r="J47" s="9">
        <f>+'Profit &amp; Loss'!J52*1.1</f>
        <v>1100</v>
      </c>
      <c r="K47" s="9">
        <f>+'Profit &amp; Loss'!K52*1.1</f>
        <v>1100</v>
      </c>
      <c r="L47" s="9">
        <f>+'Profit &amp; Loss'!L52*1.1</f>
        <v>1100</v>
      </c>
      <c r="M47" s="9">
        <f>+'Profit &amp; Loss'!M52*1.1</f>
        <v>1100</v>
      </c>
      <c r="N47" s="9">
        <f>+'Profit &amp; Loss'!N52*1.1</f>
        <v>1100</v>
      </c>
      <c r="O47" s="12">
        <f t="shared" si="6"/>
        <v>13200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9.75" customHeight="1" x14ac:dyDescent="0.2">
      <c r="A48" s="16" t="str">
        <f>+'Profit &amp; Loss'!B17</f>
        <v>Purchases</v>
      </c>
      <c r="B48" s="31"/>
      <c r="C48" s="9">
        <f>+'Profit &amp; Loss'!C17*1.1</f>
        <v>11550.000000000002</v>
      </c>
      <c r="D48" s="9">
        <f>+'Profit &amp; Loss'!D17*1.1</f>
        <v>11550.000000000002</v>
      </c>
      <c r="E48" s="9">
        <f>+'Profit &amp; Loss'!E17*1.1</f>
        <v>11550.000000000002</v>
      </c>
      <c r="F48" s="9">
        <f>+'Profit &amp; Loss'!F17*1.1</f>
        <v>11550.000000000002</v>
      </c>
      <c r="G48" s="9">
        <f>+'Profit &amp; Loss'!G17*1.1</f>
        <v>11550.000000000002</v>
      </c>
      <c r="H48" s="9">
        <f>+'Profit &amp; Loss'!H17*1.1</f>
        <v>11550.000000000002</v>
      </c>
      <c r="I48" s="9">
        <f>+'Profit &amp; Loss'!I17*1.1</f>
        <v>11550.000000000002</v>
      </c>
      <c r="J48" s="9">
        <f>+'Profit &amp; Loss'!J17*1.1</f>
        <v>11550.000000000002</v>
      </c>
      <c r="K48" s="9">
        <f>+'Profit &amp; Loss'!K17*1.1</f>
        <v>11550.000000000002</v>
      </c>
      <c r="L48" s="9">
        <f>+'Profit &amp; Loss'!L17*1.1</f>
        <v>11550.000000000002</v>
      </c>
      <c r="M48" s="9">
        <f>+'Profit &amp; Loss'!M17*1.1</f>
        <v>11550.000000000002</v>
      </c>
      <c r="N48" s="9">
        <f>+'Profit &amp; Loss'!N17*1.1</f>
        <v>11550.000000000002</v>
      </c>
      <c r="O48" s="12">
        <f t="shared" si="6"/>
        <v>138600.00000000003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9.75" customHeight="1" x14ac:dyDescent="0.2">
      <c r="A49" s="16" t="str">
        <f>+'Profit &amp; Loss'!B19</f>
        <v>Sub-contractors</v>
      </c>
      <c r="B49" s="31"/>
      <c r="C49" s="9">
        <f>+'Profit &amp; Loss'!C19*1.1</f>
        <v>3025.0000000000005</v>
      </c>
      <c r="D49" s="9">
        <f>+'Profit &amp; Loss'!D19*1.1</f>
        <v>3025.0000000000005</v>
      </c>
      <c r="E49" s="9">
        <f>+'Profit &amp; Loss'!E19*1.1</f>
        <v>3025.0000000000005</v>
      </c>
      <c r="F49" s="9">
        <f>+'Profit &amp; Loss'!F19*1.1</f>
        <v>3025.0000000000005</v>
      </c>
      <c r="G49" s="9">
        <f>+'Profit &amp; Loss'!G19*1.1</f>
        <v>3025.0000000000005</v>
      </c>
      <c r="H49" s="9">
        <f>+'Profit &amp; Loss'!H19*1.1</f>
        <v>3025.0000000000005</v>
      </c>
      <c r="I49" s="9">
        <f>+'Profit &amp; Loss'!I19*1.1</f>
        <v>3025.0000000000005</v>
      </c>
      <c r="J49" s="9">
        <f>+'Profit &amp; Loss'!J19*1.1</f>
        <v>3025.0000000000005</v>
      </c>
      <c r="K49" s="9">
        <f>+'Profit &amp; Loss'!K19*1.1</f>
        <v>3025.0000000000005</v>
      </c>
      <c r="L49" s="9">
        <f>+'Profit &amp; Loss'!L19*1.1</f>
        <v>3025.0000000000005</v>
      </c>
      <c r="M49" s="9">
        <f>+'Profit &amp; Loss'!M19*1.1</f>
        <v>3025.0000000000005</v>
      </c>
      <c r="N49" s="9">
        <f>+'Profit &amp; Loss'!N19*1.1</f>
        <v>3025.0000000000005</v>
      </c>
      <c r="O49" s="12">
        <f t="shared" si="6"/>
        <v>36300.000000000007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9.75" customHeight="1" x14ac:dyDescent="0.2">
      <c r="A50" s="16" t="str">
        <f>+'Profit &amp; Loss'!B20</f>
        <v>Other</v>
      </c>
      <c r="B50" s="31"/>
      <c r="C50" s="9">
        <f>+'Profit &amp; Loss'!C20*1.1</f>
        <v>1650.0000000000002</v>
      </c>
      <c r="D50" s="9">
        <f>+'Profit &amp; Loss'!D20*1.1</f>
        <v>1650.0000000000002</v>
      </c>
      <c r="E50" s="9">
        <f>+'Profit &amp; Loss'!E20*1.1</f>
        <v>1650.0000000000002</v>
      </c>
      <c r="F50" s="9">
        <f>+'Profit &amp; Loss'!F20*1.1</f>
        <v>1650.0000000000002</v>
      </c>
      <c r="G50" s="9">
        <f>+'Profit &amp; Loss'!G20*1.1</f>
        <v>1650.0000000000002</v>
      </c>
      <c r="H50" s="9">
        <f>+'Profit &amp; Loss'!H20*1.1</f>
        <v>1650.0000000000002</v>
      </c>
      <c r="I50" s="9">
        <f>+'Profit &amp; Loss'!I20*1.1</f>
        <v>1650.0000000000002</v>
      </c>
      <c r="J50" s="9">
        <f>+'Profit &amp; Loss'!J20*1.1</f>
        <v>1650.0000000000002</v>
      </c>
      <c r="K50" s="9">
        <f>+'Profit &amp; Loss'!K20*1.1</f>
        <v>1650.0000000000002</v>
      </c>
      <c r="L50" s="9">
        <f>+'Profit &amp; Loss'!L20*1.1</f>
        <v>1650.0000000000002</v>
      </c>
      <c r="M50" s="9">
        <f>+'Profit &amp; Loss'!M20*1.1</f>
        <v>1650.0000000000002</v>
      </c>
      <c r="N50" s="9">
        <f>+'Profit &amp; Loss'!N20*1.1</f>
        <v>1650.0000000000002</v>
      </c>
      <c r="O50" s="12">
        <f t="shared" si="6"/>
        <v>19800.000000000004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9.75" customHeight="1" x14ac:dyDescent="0.2">
      <c r="A51" s="38" t="s">
        <v>74</v>
      </c>
      <c r="B51" s="39"/>
      <c r="C51" s="10">
        <f t="shared" ref="C51:N51" si="7">SUM(C21:C50)</f>
        <v>47626.5</v>
      </c>
      <c r="D51" s="10">
        <f t="shared" si="7"/>
        <v>37224</v>
      </c>
      <c r="E51" s="10">
        <f t="shared" si="7"/>
        <v>37224</v>
      </c>
      <c r="F51" s="10">
        <f t="shared" si="7"/>
        <v>46224</v>
      </c>
      <c r="G51" s="10">
        <f t="shared" si="7"/>
        <v>37224</v>
      </c>
      <c r="H51" s="10">
        <f t="shared" si="7"/>
        <v>37224</v>
      </c>
      <c r="I51" s="10">
        <f t="shared" si="7"/>
        <v>46224</v>
      </c>
      <c r="J51" s="10">
        <f t="shared" si="7"/>
        <v>37224</v>
      </c>
      <c r="K51" s="10">
        <f t="shared" si="7"/>
        <v>37224</v>
      </c>
      <c r="L51" s="10">
        <f t="shared" si="7"/>
        <v>46224</v>
      </c>
      <c r="M51" s="10">
        <f t="shared" si="7"/>
        <v>37224</v>
      </c>
      <c r="N51" s="10">
        <f t="shared" si="7"/>
        <v>37224</v>
      </c>
      <c r="O51" s="10">
        <f t="shared" si="6"/>
        <v>484090.5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9.75" customHeight="1" x14ac:dyDescent="0.2">
      <c r="A52" s="47" t="s">
        <v>75</v>
      </c>
      <c r="B52" s="31"/>
      <c r="C52" s="13">
        <v>2100</v>
      </c>
      <c r="D52" s="13">
        <v>2100</v>
      </c>
      <c r="E52" s="13">
        <v>2100</v>
      </c>
      <c r="F52" s="13">
        <v>2100</v>
      </c>
      <c r="G52" s="13">
        <v>2100</v>
      </c>
      <c r="H52" s="13">
        <v>2100</v>
      </c>
      <c r="I52" s="13">
        <v>2100</v>
      </c>
      <c r="J52" s="13">
        <f>2100+H15/24</f>
        <v>2100</v>
      </c>
      <c r="K52" s="13">
        <f t="shared" ref="K52:N52" si="8">+J52</f>
        <v>2100</v>
      </c>
      <c r="L52" s="13">
        <f t="shared" si="8"/>
        <v>2100</v>
      </c>
      <c r="M52" s="13">
        <f t="shared" si="8"/>
        <v>2100</v>
      </c>
      <c r="N52" s="13">
        <f t="shared" si="8"/>
        <v>2100</v>
      </c>
      <c r="O52" s="12">
        <f t="shared" si="6"/>
        <v>25200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9.75" customHeight="1" x14ac:dyDescent="0.2">
      <c r="A53" s="47" t="s">
        <v>76</v>
      </c>
      <c r="B53" s="31"/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2">
        <f t="shared" si="6"/>
        <v>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9.75" customHeight="1" x14ac:dyDescent="0.2">
      <c r="A54" s="47" t="s">
        <v>77</v>
      </c>
      <c r="B54" s="31"/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2">
        <f t="shared" si="6"/>
        <v>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9.75" customHeight="1" x14ac:dyDescent="0.2">
      <c r="A55" s="38" t="s">
        <v>78</v>
      </c>
      <c r="B55" s="39"/>
      <c r="C55" s="10">
        <f t="shared" ref="C55:N55" si="9">C51+SUM(C52:C54)</f>
        <v>49726.5</v>
      </c>
      <c r="D55" s="10">
        <f t="shared" si="9"/>
        <v>39324</v>
      </c>
      <c r="E55" s="10">
        <f t="shared" si="9"/>
        <v>39324</v>
      </c>
      <c r="F55" s="10">
        <f t="shared" si="9"/>
        <v>48324</v>
      </c>
      <c r="G55" s="10">
        <f t="shared" si="9"/>
        <v>39324</v>
      </c>
      <c r="H55" s="10">
        <f t="shared" si="9"/>
        <v>39324</v>
      </c>
      <c r="I55" s="10">
        <f t="shared" si="9"/>
        <v>48324</v>
      </c>
      <c r="J55" s="10">
        <f t="shared" si="9"/>
        <v>39324</v>
      </c>
      <c r="K55" s="10">
        <f t="shared" si="9"/>
        <v>39324</v>
      </c>
      <c r="L55" s="10">
        <f t="shared" si="9"/>
        <v>48324</v>
      </c>
      <c r="M55" s="10">
        <f t="shared" si="9"/>
        <v>39324</v>
      </c>
      <c r="N55" s="10">
        <f t="shared" si="9"/>
        <v>39324</v>
      </c>
      <c r="O55" s="10">
        <f>SUM(O51:O54)</f>
        <v>509290.5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 x14ac:dyDescent="0.2">
      <c r="A56" s="68" t="s">
        <v>79</v>
      </c>
      <c r="B56" s="66">
        <f t="shared" ref="B56:N56" si="10">(B18-B55)</f>
        <v>20000</v>
      </c>
      <c r="C56" s="66">
        <f t="shared" si="10"/>
        <v>16323.5</v>
      </c>
      <c r="D56" s="66">
        <f t="shared" si="10"/>
        <v>25349.5</v>
      </c>
      <c r="E56" s="66">
        <f t="shared" si="10"/>
        <v>35475.5</v>
      </c>
      <c r="F56" s="66">
        <f t="shared" si="10"/>
        <v>57351.5</v>
      </c>
      <c r="G56" s="66">
        <f t="shared" si="10"/>
        <v>68402.5</v>
      </c>
      <c r="H56" s="66">
        <f t="shared" si="10"/>
        <v>79778.5</v>
      </c>
      <c r="I56" s="66">
        <f t="shared" si="10"/>
        <v>82154.5</v>
      </c>
      <c r="J56" s="66">
        <f t="shared" si="10"/>
        <v>93530.5</v>
      </c>
      <c r="K56" s="66">
        <f t="shared" si="10"/>
        <v>104906.5</v>
      </c>
      <c r="L56" s="66">
        <f t="shared" si="10"/>
        <v>107282.5</v>
      </c>
      <c r="M56" s="66">
        <f t="shared" si="10"/>
        <v>118658.5</v>
      </c>
      <c r="N56" s="66">
        <f t="shared" si="10"/>
        <v>130034.5</v>
      </c>
      <c r="O56" s="67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9.75" customHeight="1" x14ac:dyDescent="0.2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0.5" customHeight="1" x14ac:dyDescent="0.2">
      <c r="A58" s="2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6.5" customHeight="1" x14ac:dyDescent="0.2">
      <c r="A59" s="69" t="s">
        <v>80</v>
      </c>
      <c r="B59" s="70"/>
      <c r="C59" s="71">
        <f>+'Profit &amp; Loss'!C55</f>
        <v>7135</v>
      </c>
      <c r="D59" s="71">
        <f>+'Profit &amp; Loss'!D55</f>
        <v>8410</v>
      </c>
      <c r="E59" s="71">
        <f>+'Profit &amp; Loss'!E55</f>
        <v>8410</v>
      </c>
      <c r="F59" s="71">
        <f>+'Profit &amp; Loss'!F55</f>
        <v>8410</v>
      </c>
      <c r="G59" s="71">
        <f>+'Profit &amp; Loss'!G55</f>
        <v>8410</v>
      </c>
      <c r="H59" s="71">
        <f>+'Profit &amp; Loss'!H55</f>
        <v>8410</v>
      </c>
      <c r="I59" s="71">
        <f>+'Profit &amp; Loss'!I55</f>
        <v>8410</v>
      </c>
      <c r="J59" s="71">
        <f>+'Profit &amp; Loss'!J55</f>
        <v>8410</v>
      </c>
      <c r="K59" s="71">
        <f>+'Profit &amp; Loss'!K55</f>
        <v>8410</v>
      </c>
      <c r="L59" s="71">
        <f>+'Profit &amp; Loss'!L55</f>
        <v>8410</v>
      </c>
      <c r="M59" s="71">
        <f>+'Profit &amp; Loss'!M55</f>
        <v>8410</v>
      </c>
      <c r="N59" s="71">
        <f>+'Profit &amp; Loss'!N55</f>
        <v>8410</v>
      </c>
      <c r="O59" s="71">
        <f>+'Profit &amp; Loss'!O55</f>
        <v>99645</v>
      </c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6.5" customHeight="1" x14ac:dyDescent="0.2">
      <c r="A60" s="72" t="s">
        <v>81</v>
      </c>
      <c r="B60" s="73"/>
      <c r="C60" s="74">
        <f t="shared" ref="C60:O60" si="11">+C17-C55</f>
        <v>-3676.5</v>
      </c>
      <c r="D60" s="74">
        <f t="shared" si="11"/>
        <v>9026</v>
      </c>
      <c r="E60" s="74">
        <f t="shared" si="11"/>
        <v>10126</v>
      </c>
      <c r="F60" s="74">
        <f t="shared" si="11"/>
        <v>21876</v>
      </c>
      <c r="G60" s="74">
        <f t="shared" si="11"/>
        <v>11051</v>
      </c>
      <c r="H60" s="74">
        <f t="shared" si="11"/>
        <v>11376</v>
      </c>
      <c r="I60" s="74">
        <f t="shared" si="11"/>
        <v>2376</v>
      </c>
      <c r="J60" s="74">
        <f t="shared" si="11"/>
        <v>11376</v>
      </c>
      <c r="K60" s="74">
        <f t="shared" si="11"/>
        <v>11376</v>
      </c>
      <c r="L60" s="74">
        <f t="shared" si="11"/>
        <v>2376</v>
      </c>
      <c r="M60" s="74">
        <f t="shared" si="11"/>
        <v>11376</v>
      </c>
      <c r="N60" s="74">
        <f t="shared" si="11"/>
        <v>11376</v>
      </c>
      <c r="O60" s="74">
        <f t="shared" si="11"/>
        <v>110034.5</v>
      </c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9.75" customHeight="1" x14ac:dyDescent="0.2">
      <c r="A61" s="2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9.75" customHeight="1" x14ac:dyDescent="0.2">
      <c r="A62" s="22" t="s">
        <v>101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9.75" customHeight="1" x14ac:dyDescent="0.2">
      <c r="A63" s="2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9.75" customHeight="1" x14ac:dyDescent="0.2">
      <c r="A64" s="2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9.75" customHeight="1" x14ac:dyDescent="0.2">
      <c r="A65" s="2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9.75" customHeight="1" x14ac:dyDescent="0.2">
      <c r="A66" s="2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9.75" customHeight="1" x14ac:dyDescent="0.2">
      <c r="A67" s="2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9.75" customHeight="1" x14ac:dyDescent="0.2">
      <c r="A68" s="2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9.75" customHeight="1" x14ac:dyDescent="0.2">
      <c r="A69" s="2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9.75" customHeight="1" x14ac:dyDescent="0.2">
      <c r="A70" s="2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9.75" customHeight="1" x14ac:dyDescent="0.2">
      <c r="A71" s="2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9.75" customHeight="1" x14ac:dyDescent="0.2">
      <c r="A72" s="2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9.75" customHeight="1" x14ac:dyDescent="0.2">
      <c r="A73" s="2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9.75" customHeight="1" x14ac:dyDescent="0.2">
      <c r="A74" s="2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9.75" customHeight="1" x14ac:dyDescent="0.2">
      <c r="A75" s="2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9.75" customHeight="1" x14ac:dyDescent="0.2">
      <c r="A76" s="2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9.75" customHeight="1" x14ac:dyDescent="0.2">
      <c r="A77" s="2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9.75" customHeight="1" x14ac:dyDescent="0.2">
      <c r="A78" s="2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9.75" customHeight="1" x14ac:dyDescent="0.2">
      <c r="A79" s="2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9.75" customHeight="1" x14ac:dyDescent="0.2">
      <c r="A80" s="2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9.75" customHeight="1" x14ac:dyDescent="0.2">
      <c r="A81" s="2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9.75" customHeight="1" x14ac:dyDescent="0.2">
      <c r="A82" s="2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9.75" customHeight="1" x14ac:dyDescent="0.2">
      <c r="A83" s="2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9.75" customHeight="1" x14ac:dyDescent="0.2">
      <c r="A84" s="2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9.75" customHeight="1" x14ac:dyDescent="0.2">
      <c r="A85" s="2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9.75" customHeight="1" x14ac:dyDescent="0.2">
      <c r="A86" s="2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9.75" customHeight="1" x14ac:dyDescent="0.2">
      <c r="A87" s="2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9.75" customHeight="1" x14ac:dyDescent="0.2">
      <c r="A88" s="2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9.75" customHeight="1" x14ac:dyDescent="0.2">
      <c r="A89" s="2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9.75" customHeight="1" x14ac:dyDescent="0.2">
      <c r="A90" s="2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9.75" customHeight="1" x14ac:dyDescent="0.2">
      <c r="A91" s="2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9.75" customHeight="1" x14ac:dyDescent="0.2">
      <c r="A92" s="2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9.75" customHeight="1" x14ac:dyDescent="0.2">
      <c r="A93" s="2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9.75" customHeight="1" x14ac:dyDescent="0.2">
      <c r="A94" s="2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9.75" customHeight="1" x14ac:dyDescent="0.2">
      <c r="A95" s="2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9.75" customHeight="1" x14ac:dyDescent="0.2">
      <c r="A96" s="2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9.75" customHeight="1" x14ac:dyDescent="0.2">
      <c r="A97" s="2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9.75" customHeight="1" x14ac:dyDescent="0.2">
      <c r="A98" s="2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9.75" customHeight="1" x14ac:dyDescent="0.2">
      <c r="A99" s="2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9.75" customHeight="1" x14ac:dyDescent="0.2">
      <c r="A100" s="2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9.75" customHeight="1" x14ac:dyDescent="0.2">
      <c r="A101" s="2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9.75" customHeight="1" x14ac:dyDescent="0.2">
      <c r="A102" s="2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9.75" customHeight="1" x14ac:dyDescent="0.2">
      <c r="A103" s="2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9.75" customHeight="1" x14ac:dyDescent="0.2">
      <c r="A104" s="2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9.75" customHeight="1" x14ac:dyDescent="0.2">
      <c r="A105" s="2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9.75" customHeight="1" x14ac:dyDescent="0.2">
      <c r="A106" s="2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9.75" customHeight="1" x14ac:dyDescent="0.2">
      <c r="A107" s="2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9.75" customHeight="1" x14ac:dyDescent="0.2">
      <c r="A108" s="2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9.75" customHeight="1" x14ac:dyDescent="0.2">
      <c r="A109" s="2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9.75" customHeight="1" x14ac:dyDescent="0.2">
      <c r="A110" s="2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9.75" customHeight="1" x14ac:dyDescent="0.2">
      <c r="A111" s="2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9.75" customHeight="1" x14ac:dyDescent="0.2">
      <c r="A112" s="2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9.75" customHeight="1" x14ac:dyDescent="0.2">
      <c r="A113" s="2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9.75" customHeight="1" x14ac:dyDescent="0.2">
      <c r="A114" s="2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9.75" customHeight="1" x14ac:dyDescent="0.2">
      <c r="A115" s="2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9.75" customHeight="1" x14ac:dyDescent="0.2">
      <c r="A116" s="2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9.75" customHeight="1" x14ac:dyDescent="0.2">
      <c r="A117" s="2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9.75" customHeight="1" x14ac:dyDescent="0.2">
      <c r="A118" s="2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9.75" customHeight="1" x14ac:dyDescent="0.2">
      <c r="A119" s="2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9.75" customHeight="1" x14ac:dyDescent="0.2">
      <c r="A120" s="2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9.75" customHeight="1" x14ac:dyDescent="0.2">
      <c r="A121" s="2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9.75" customHeight="1" x14ac:dyDescent="0.2">
      <c r="A122" s="2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9.75" customHeight="1" x14ac:dyDescent="0.2">
      <c r="A123" s="2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9.75" customHeight="1" x14ac:dyDescent="0.2">
      <c r="A124" s="2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9.75" customHeight="1" x14ac:dyDescent="0.2">
      <c r="A125" s="2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9.75" customHeight="1" x14ac:dyDescent="0.2">
      <c r="A126" s="2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9.75" customHeight="1" x14ac:dyDescent="0.2">
      <c r="A127" s="2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9.75" customHeight="1" x14ac:dyDescent="0.2">
      <c r="A128" s="2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9.75" customHeight="1" x14ac:dyDescent="0.2">
      <c r="A129" s="2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9.75" customHeight="1" x14ac:dyDescent="0.2">
      <c r="A130" s="2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9.75" customHeight="1" x14ac:dyDescent="0.2">
      <c r="A131" s="2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9.75" customHeight="1" x14ac:dyDescent="0.2">
      <c r="A132" s="2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9.75" customHeight="1" x14ac:dyDescent="0.2">
      <c r="A133" s="2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9.75" customHeight="1" x14ac:dyDescent="0.2">
      <c r="A134" s="2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9.75" customHeight="1" x14ac:dyDescent="0.2">
      <c r="A135" s="2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9.75" customHeight="1" x14ac:dyDescent="0.2">
      <c r="A136" s="2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9.75" customHeight="1" x14ac:dyDescent="0.2">
      <c r="A137" s="2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9.75" customHeight="1" x14ac:dyDescent="0.2">
      <c r="A138" s="2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9.75" customHeight="1" x14ac:dyDescent="0.2">
      <c r="A139" s="2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9.75" customHeight="1" x14ac:dyDescent="0.2">
      <c r="A140" s="2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9.75" customHeight="1" x14ac:dyDescent="0.2">
      <c r="A141" s="2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9.75" customHeight="1" x14ac:dyDescent="0.2">
      <c r="A142" s="2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9.75" customHeight="1" x14ac:dyDescent="0.2">
      <c r="A143" s="2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9.75" customHeight="1" x14ac:dyDescent="0.2">
      <c r="A144" s="2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9.75" customHeight="1" x14ac:dyDescent="0.2">
      <c r="A145" s="2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9.75" customHeight="1" x14ac:dyDescent="0.2">
      <c r="A146" s="2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9.75" customHeight="1" x14ac:dyDescent="0.2">
      <c r="A147" s="2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9.75" customHeight="1" x14ac:dyDescent="0.2">
      <c r="A148" s="2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9.75" customHeight="1" x14ac:dyDescent="0.2">
      <c r="A149" s="2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9.75" customHeight="1" x14ac:dyDescent="0.2">
      <c r="A150" s="2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9.75" customHeight="1" x14ac:dyDescent="0.2">
      <c r="A151" s="2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9.75" customHeight="1" x14ac:dyDescent="0.2">
      <c r="A152" s="2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9.75" customHeight="1" x14ac:dyDescent="0.2">
      <c r="A153" s="2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9.75" customHeight="1" x14ac:dyDescent="0.2">
      <c r="A154" s="2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9.75" customHeight="1" x14ac:dyDescent="0.2">
      <c r="A155" s="2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9.75" customHeight="1" x14ac:dyDescent="0.2">
      <c r="A156" s="2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9.75" customHeight="1" x14ac:dyDescent="0.2">
      <c r="A157" s="2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9.75" customHeight="1" x14ac:dyDescent="0.2">
      <c r="A158" s="2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9.75" customHeight="1" x14ac:dyDescent="0.2">
      <c r="A159" s="2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9.75" customHeight="1" x14ac:dyDescent="0.2">
      <c r="A160" s="2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9.75" customHeight="1" x14ac:dyDescent="0.2">
      <c r="A161" s="2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9.75" customHeight="1" x14ac:dyDescent="0.2">
      <c r="A162" s="2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9.75" customHeight="1" x14ac:dyDescent="0.2">
      <c r="A163" s="2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9.75" customHeight="1" x14ac:dyDescent="0.2">
      <c r="A164" s="2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9.75" customHeight="1" x14ac:dyDescent="0.2">
      <c r="A165" s="2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9.75" customHeight="1" x14ac:dyDescent="0.2">
      <c r="A166" s="2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9.75" customHeight="1" x14ac:dyDescent="0.2">
      <c r="A167" s="2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9.75" customHeight="1" x14ac:dyDescent="0.2">
      <c r="A168" s="2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9.75" customHeight="1" x14ac:dyDescent="0.2">
      <c r="A169" s="2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9.75" customHeight="1" x14ac:dyDescent="0.2">
      <c r="A170" s="2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9.75" customHeight="1" x14ac:dyDescent="0.2">
      <c r="A171" s="2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9.75" customHeight="1" x14ac:dyDescent="0.2">
      <c r="A172" s="2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9.75" customHeight="1" x14ac:dyDescent="0.2">
      <c r="A173" s="2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9.75" customHeight="1" x14ac:dyDescent="0.2">
      <c r="A174" s="2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9.75" customHeight="1" x14ac:dyDescent="0.2">
      <c r="A175" s="2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9.75" customHeight="1" x14ac:dyDescent="0.2">
      <c r="A176" s="2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9.75" customHeight="1" x14ac:dyDescent="0.2">
      <c r="A177" s="2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9.75" customHeight="1" x14ac:dyDescent="0.2">
      <c r="A178" s="2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9.75" customHeight="1" x14ac:dyDescent="0.2">
      <c r="A179" s="2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9.75" customHeight="1" x14ac:dyDescent="0.2">
      <c r="A180" s="2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9.75" customHeight="1" x14ac:dyDescent="0.2">
      <c r="A181" s="2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9.75" customHeight="1" x14ac:dyDescent="0.2">
      <c r="A182" s="2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9.75" customHeight="1" x14ac:dyDescent="0.2">
      <c r="A183" s="2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9.75" customHeight="1" x14ac:dyDescent="0.2">
      <c r="A184" s="2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9.75" customHeight="1" x14ac:dyDescent="0.2">
      <c r="A185" s="2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9.75" customHeight="1" x14ac:dyDescent="0.2">
      <c r="A186" s="2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9.75" customHeight="1" x14ac:dyDescent="0.2">
      <c r="A187" s="2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9.75" customHeight="1" x14ac:dyDescent="0.2">
      <c r="A188" s="2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9.75" customHeight="1" x14ac:dyDescent="0.2">
      <c r="A189" s="2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9.75" customHeight="1" x14ac:dyDescent="0.2">
      <c r="A190" s="2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9.75" customHeight="1" x14ac:dyDescent="0.2">
      <c r="A191" s="2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9.75" customHeight="1" x14ac:dyDescent="0.2">
      <c r="A192" s="2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9.75" customHeight="1" x14ac:dyDescent="0.2">
      <c r="A193" s="2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9.75" customHeight="1" x14ac:dyDescent="0.2">
      <c r="A194" s="2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9.75" customHeight="1" x14ac:dyDescent="0.2">
      <c r="A195" s="2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9.75" customHeight="1" x14ac:dyDescent="0.2">
      <c r="A196" s="2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9.75" customHeight="1" x14ac:dyDescent="0.2">
      <c r="A197" s="2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9.75" customHeight="1" x14ac:dyDescent="0.2">
      <c r="A198" s="2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9.75" customHeight="1" x14ac:dyDescent="0.2">
      <c r="A199" s="2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9.75" customHeight="1" x14ac:dyDescent="0.2">
      <c r="A200" s="2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9.75" customHeight="1" x14ac:dyDescent="0.2">
      <c r="A201" s="2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9.75" customHeight="1" x14ac:dyDescent="0.2">
      <c r="A202" s="2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9.75" customHeight="1" x14ac:dyDescent="0.2">
      <c r="A203" s="2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9.75" customHeight="1" x14ac:dyDescent="0.2">
      <c r="A204" s="2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9.75" customHeight="1" x14ac:dyDescent="0.2">
      <c r="A205" s="2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9.75" customHeight="1" x14ac:dyDescent="0.2">
      <c r="A206" s="2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9.75" customHeight="1" x14ac:dyDescent="0.2">
      <c r="A207" s="2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9.75" customHeight="1" x14ac:dyDescent="0.2">
      <c r="A208" s="2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9.75" customHeight="1" x14ac:dyDescent="0.2">
      <c r="A209" s="2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9.75" customHeight="1" x14ac:dyDescent="0.2">
      <c r="A210" s="2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9.75" customHeight="1" x14ac:dyDescent="0.2">
      <c r="A211" s="2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9.75" customHeight="1" x14ac:dyDescent="0.2">
      <c r="A212" s="2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9.75" customHeight="1" x14ac:dyDescent="0.2">
      <c r="A213" s="2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9.75" customHeight="1" x14ac:dyDescent="0.2">
      <c r="A214" s="2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9.75" customHeight="1" x14ac:dyDescent="0.2">
      <c r="A215" s="2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9.75" customHeight="1" x14ac:dyDescent="0.2">
      <c r="A216" s="2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9.75" customHeight="1" x14ac:dyDescent="0.2">
      <c r="A217" s="2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9.75" customHeight="1" x14ac:dyDescent="0.2">
      <c r="A218" s="2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9.75" customHeight="1" x14ac:dyDescent="0.2">
      <c r="A219" s="2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9.75" customHeight="1" x14ac:dyDescent="0.2">
      <c r="A220" s="2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9.75" customHeight="1" x14ac:dyDescent="0.2">
      <c r="A221" s="2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9.75" customHeight="1" x14ac:dyDescent="0.2">
      <c r="A222" s="2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9.75" customHeight="1" x14ac:dyDescent="0.2">
      <c r="A223" s="2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9.75" customHeight="1" x14ac:dyDescent="0.2">
      <c r="A224" s="2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9.75" customHeight="1" x14ac:dyDescent="0.2">
      <c r="A225" s="2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9.75" customHeight="1" x14ac:dyDescent="0.2">
      <c r="A226" s="2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9.75" customHeight="1" x14ac:dyDescent="0.2">
      <c r="A227" s="2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9.75" customHeight="1" x14ac:dyDescent="0.2">
      <c r="A228" s="2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9.75" customHeight="1" x14ac:dyDescent="0.2">
      <c r="A229" s="2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9.75" customHeight="1" x14ac:dyDescent="0.2">
      <c r="A230" s="2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9.75" customHeight="1" x14ac:dyDescent="0.2">
      <c r="A231" s="2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9.75" customHeight="1" x14ac:dyDescent="0.2">
      <c r="A232" s="2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9.75" customHeight="1" x14ac:dyDescent="0.2">
      <c r="A233" s="2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9.75" customHeight="1" x14ac:dyDescent="0.2">
      <c r="A234" s="2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9.75" customHeight="1" x14ac:dyDescent="0.2">
      <c r="A235" s="2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9.75" customHeight="1" x14ac:dyDescent="0.2">
      <c r="A236" s="2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9.75" customHeight="1" x14ac:dyDescent="0.2">
      <c r="A237" s="2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9.75" customHeight="1" x14ac:dyDescent="0.2">
      <c r="A238" s="2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9.75" customHeight="1" x14ac:dyDescent="0.2">
      <c r="A239" s="2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9.75" customHeight="1" x14ac:dyDescent="0.2">
      <c r="A240" s="2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9.75" customHeight="1" x14ac:dyDescent="0.2">
      <c r="A241" s="2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9.75" customHeight="1" x14ac:dyDescent="0.2">
      <c r="A242" s="2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9.75" customHeight="1" x14ac:dyDescent="0.2">
      <c r="A243" s="2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9.75" customHeight="1" x14ac:dyDescent="0.2">
      <c r="A244" s="2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9.75" customHeight="1" x14ac:dyDescent="0.2">
      <c r="A245" s="2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9.75" customHeight="1" x14ac:dyDescent="0.2">
      <c r="A246" s="2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9.75" customHeight="1" x14ac:dyDescent="0.2">
      <c r="A247" s="2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9.75" customHeight="1" x14ac:dyDescent="0.2">
      <c r="A248" s="2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9.75" customHeight="1" x14ac:dyDescent="0.2">
      <c r="A249" s="2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9.75" customHeight="1" x14ac:dyDescent="0.2">
      <c r="A250" s="2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9.75" customHeight="1" x14ac:dyDescent="0.2">
      <c r="A251" s="2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9.75" customHeight="1" x14ac:dyDescent="0.2">
      <c r="A252" s="2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9.75" customHeight="1" x14ac:dyDescent="0.2">
      <c r="A253" s="2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9.75" customHeight="1" x14ac:dyDescent="0.2">
      <c r="A254" s="2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9.75" customHeight="1" x14ac:dyDescent="0.2">
      <c r="A255" s="2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9.75" customHeight="1" x14ac:dyDescent="0.2">
      <c r="A256" s="2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9.75" customHeight="1" x14ac:dyDescent="0.2">
      <c r="A257" s="2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9.75" customHeight="1" x14ac:dyDescent="0.2">
      <c r="A258" s="2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9.75" customHeight="1" x14ac:dyDescent="0.2">
      <c r="A259" s="2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9.75" customHeight="1" x14ac:dyDescent="0.2">
      <c r="A260" s="2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9.75" customHeight="1" x14ac:dyDescent="0.2">
      <c r="A261" s="2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9.75" customHeight="1" x14ac:dyDescent="0.2">
      <c r="A262" s="2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9.75" customHeight="1" x14ac:dyDescent="0.2">
      <c r="A263" s="2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9.75" customHeight="1" x14ac:dyDescent="0.2">
      <c r="A264" s="2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2">
    <mergeCell ref="A1:O1"/>
    <mergeCell ref="A2:O2"/>
  </mergeCells>
  <dataValidations count="4">
    <dataValidation type="date" allowBlank="1" showInputMessage="1" showErrorMessage="1" prompt=" - " sqref="B5" xr:uid="{00000000-0002-0000-0200-000000000000}">
      <formula1>1</formula1>
      <formula2>73415</formula2>
    </dataValidation>
    <dataValidation type="decimal" operator="lessThanOrEqual" allowBlank="1" showInputMessage="1" showErrorMessage="1" prompt=" - " sqref="B6 O12:O16 B17:O18 B55:O56 O57 O19:O54" xr:uid="{00000000-0002-0000-0200-000001000000}">
      <formula1>10000000</formula1>
    </dataValidation>
    <dataValidation type="decimal" allowBlank="1" showInputMessage="1" prompt=" - " sqref="C6:O6 B7:O7 C8:N8 B9 O9 B10:O11 B12:N16 B57:N57 B19:N54" xr:uid="{00000000-0002-0000-0200-000002000000}">
      <formula1>-10000000</formula1>
      <formula2>10000000</formula2>
    </dataValidation>
    <dataValidation type="decimal" operator="lessThanOrEqual" allowBlank="1" showInputMessage="1" prompt=" - " sqref="C9:N9" xr:uid="{00000000-0002-0000-0200-000003000000}">
      <formula1>10000000</formula1>
    </dataValidation>
  </dataValidations>
  <pageMargins left="0.7" right="0.7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showGridLines="0" workbookViewId="0">
      <selection activeCell="K38" sqref="K38"/>
    </sheetView>
  </sheetViews>
  <sheetFormatPr defaultColWidth="0" defaultRowHeight="15" customHeight="1" zeroHeight="1" x14ac:dyDescent="0.2"/>
  <cols>
    <col min="1" max="1" width="9" customWidth="1"/>
    <col min="2" max="2" width="30.140625" customWidth="1"/>
    <col min="3" max="3" width="9" customWidth="1"/>
    <col min="4" max="4" width="13.140625" customWidth="1"/>
    <col min="5" max="14" width="9" customWidth="1"/>
    <col min="15" max="18" width="10" customWidth="1"/>
    <col min="19" max="24" width="10" hidden="1" customWidth="1"/>
    <col min="25" max="26" width="20.140625" hidden="1" customWidth="1"/>
    <col min="27" max="16384" width="16.85546875" hidden="1"/>
  </cols>
  <sheetData>
    <row r="1" spans="1:24" ht="11.4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9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9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9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9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9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9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9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9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9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9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9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9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9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9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9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9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9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9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9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9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9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9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9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9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9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9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9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9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9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9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9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9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9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9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9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4">
      <c r="A37" s="5"/>
      <c r="B37" s="49" t="s">
        <v>64</v>
      </c>
      <c r="C37" s="5"/>
      <c r="D37" s="50">
        <f>+Cash_minimum</f>
        <v>5000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2" customHeight="1" x14ac:dyDescent="0.25">
      <c r="A38" s="5"/>
      <c r="B38" s="51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9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9.75" customHeight="1" x14ac:dyDescent="0.2">
      <c r="A40" s="5"/>
      <c r="B40" s="22" t="s">
        <v>101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9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9.75" hidden="1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9.75" hidden="1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9.75" hidden="1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9.75" hidden="1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9.75" hidden="1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9.75" hidden="1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9.75" hidden="1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9.75" hidden="1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9.75" hidden="1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9.75" hidden="1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9.75" hidden="1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9.75" hidden="1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9.75" hidden="1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9.75" hidden="1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9.75" hidden="1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9.75" hidden="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9.75" hidden="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9.75" hidden="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9.75" hidden="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9.75" hidden="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9.75" hidden="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9.75" hidden="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9.75" hidden="1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9.75" hidden="1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9.75" hidden="1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9.75" hidden="1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9.75" hidden="1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9.75" hidden="1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9.75" hidden="1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9.75" hidden="1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9.75" hidden="1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9.75" hidden="1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9.75" hidden="1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9.75" hidden="1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9.75" hidden="1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9.75" hidden="1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9.75" hidden="1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9.75" hidden="1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9.75" hidden="1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9.75" hidden="1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9.75" hidden="1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9.75" hidden="1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9.75" hidden="1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9.75" hidden="1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9.75" hidden="1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9.75" hidden="1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9.75" hidden="1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9.75" hidden="1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9.75" hidden="1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9.75" hidden="1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9.75" hidden="1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9.75" hidden="1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9.75" hidden="1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9.75" hidden="1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9.75" hidden="1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9.75" hidden="1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9.75" hidden="1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9.75" hidden="1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9.75" hidden="1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9.75" hidden="1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9.75" hidden="1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9.75" hidden="1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9.75" hidden="1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9.75" hidden="1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9.75" hidden="1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9.75" hidden="1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9.75" hidden="1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9.75" hidden="1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9.75" hidden="1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9.75" hidden="1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9.75" hidden="1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9.75" hidden="1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9.75" hidden="1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9.75" hidden="1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9.75" hidden="1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9.75" hidden="1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9.75" hidden="1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9.75" hidden="1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9.75" hidden="1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9.75" hidden="1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9.75" hidden="1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9.75" hidden="1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9.75" hidden="1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9.75" hidden="1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9.75" hidden="1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9.75" hidden="1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9.75" hidden="1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9.75" hidden="1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9.75" hidden="1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9.75" hidden="1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9.75" hidden="1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9.75" hidden="1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9.75" hidden="1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9.75" hidden="1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9.75" hidden="1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9.75" hidden="1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9.75" hidden="1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9.75" hidden="1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9.75" hidden="1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9.75" hidden="1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9.75" hidden="1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9.75" hidden="1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9.75" hidden="1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9.75" hidden="1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9.75" hidden="1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9.75" hidden="1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9.75" hidden="1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9.75" hidden="1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9.75" hidden="1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9.75" hidden="1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9.75" hidden="1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9.75" hidden="1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9.75" hidden="1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9.75" hidden="1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9.75" hidden="1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9.75" hidden="1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9.75" hidden="1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9.75" hidden="1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9.75" hidden="1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9.75" hidden="1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9.75" hidden="1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9.75" hidden="1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9.75" hidden="1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9.75" hidden="1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9.75" hidden="1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9.75" hidden="1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9.75" hidden="1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9.75" hidden="1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9.75" hidden="1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9.75" hidden="1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9.75" hidden="1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9.75" hidden="1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9.75" hidden="1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9.75" hidden="1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9.75" hidden="1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9.75" hidden="1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9.75" hidden="1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9.75" hidden="1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9.75" hidden="1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9.75" hidden="1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9.75" hidden="1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9.75" hidden="1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9.75" hidden="1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9.75" hidden="1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9.75" hidden="1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9.75" hidden="1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9.75" hidden="1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9.75" hidden="1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9.75" hidden="1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9.75" hidden="1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9.75" hidden="1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9.75" hidden="1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9.75" hidden="1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9.75" hidden="1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9.75" hidden="1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9.75" hidden="1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9.75" hidden="1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9.75" hidden="1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9.75" hidden="1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9.75" hidden="1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9.75" hidden="1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9.75" hidden="1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9.75" hidden="1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9.75" hidden="1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9.75" hidden="1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9.75" hidden="1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9.75" hidden="1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9.75" hidden="1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9.75" hidden="1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9.75" hidden="1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9.75" hidden="1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9.75" hidden="1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9.75" hidden="1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9.75" hidden="1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9.75" hidden="1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9.75" hidden="1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9.75" hidden="1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9.75" hidden="1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9.75" hidden="1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9.75" hidden="1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9.75" hidden="1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9.75" hidden="1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9.75" hidden="1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9.75" hidden="1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9.75" hidden="1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9.75" hidden="1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9.75" hidden="1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9.75" hidden="1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9.75" hidden="1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9.75" hidden="1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9.75" hidden="1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9.75" hidden="1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9.75" hidden="1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9.75" hidden="1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9.75" hidden="1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9.75" hidden="1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9.75" hidden="1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9.75" hidden="1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9.75" hidden="1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pageMargins left="0.7" right="0.7" top="0.75" bottom="0.75" header="0" footer="0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C1000"/>
  <sheetViews>
    <sheetView workbookViewId="0">
      <selection activeCell="D9" sqref="D9"/>
    </sheetView>
  </sheetViews>
  <sheetFormatPr defaultColWidth="16.85546875" defaultRowHeight="15" customHeight="1" x14ac:dyDescent="0.2"/>
  <cols>
    <col min="1" max="1" width="40.140625" customWidth="1"/>
    <col min="2" max="2" width="12.7109375" customWidth="1"/>
    <col min="3" max="19" width="10.7109375" customWidth="1"/>
    <col min="20" max="29" width="9" customWidth="1"/>
  </cols>
  <sheetData>
    <row r="1" spans="1:29" ht="12" customHeight="1" x14ac:dyDescent="0.2">
      <c r="B1" s="5"/>
      <c r="C1" s="95" t="s">
        <v>82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9.75" customHeight="1" x14ac:dyDescent="0.2">
      <c r="A2" s="5"/>
      <c r="B2" s="5"/>
      <c r="C2" s="97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9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9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2" customHeight="1" x14ac:dyDescent="0.25">
      <c r="A5" s="26"/>
      <c r="B5" s="26"/>
      <c r="C5" s="61">
        <f t="shared" ref="C5:E5" si="0">D5-30</f>
        <v>44593</v>
      </c>
      <c r="D5" s="61">
        <f t="shared" si="0"/>
        <v>44623</v>
      </c>
      <c r="E5" s="61">
        <f t="shared" si="0"/>
        <v>44653</v>
      </c>
      <c r="F5" s="61">
        <f>H5-60</f>
        <v>44683</v>
      </c>
      <c r="G5" s="61">
        <f>H5-30</f>
        <v>44713</v>
      </c>
      <c r="H5" s="61">
        <f>Start_date</f>
        <v>44743</v>
      </c>
      <c r="I5" s="61">
        <f t="shared" ref="I5:S5" si="1">DATE(YEAR(H5),MONTH(H5)+1,1)</f>
        <v>44774</v>
      </c>
      <c r="J5" s="61">
        <f t="shared" si="1"/>
        <v>44805</v>
      </c>
      <c r="K5" s="61">
        <f t="shared" si="1"/>
        <v>44835</v>
      </c>
      <c r="L5" s="61">
        <f t="shared" si="1"/>
        <v>44866</v>
      </c>
      <c r="M5" s="61">
        <f t="shared" si="1"/>
        <v>44896</v>
      </c>
      <c r="N5" s="61">
        <f t="shared" si="1"/>
        <v>44927</v>
      </c>
      <c r="O5" s="61">
        <f t="shared" si="1"/>
        <v>44958</v>
      </c>
      <c r="P5" s="61">
        <f t="shared" si="1"/>
        <v>44986</v>
      </c>
      <c r="Q5" s="61">
        <f t="shared" si="1"/>
        <v>45017</v>
      </c>
      <c r="R5" s="61">
        <f t="shared" si="1"/>
        <v>45047</v>
      </c>
      <c r="S5" s="61">
        <f t="shared" si="1"/>
        <v>45078</v>
      </c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9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3.5" customHeight="1" x14ac:dyDescent="0.3">
      <c r="A7" s="52" t="s">
        <v>83</v>
      </c>
      <c r="B7" s="5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3.5" customHeight="1" x14ac:dyDescent="0.3">
      <c r="A8" s="53" t="s">
        <v>84</v>
      </c>
      <c r="B8" s="53"/>
      <c r="C8" s="54"/>
      <c r="D8" s="54"/>
      <c r="E8" s="54"/>
      <c r="F8" s="54">
        <v>16000</v>
      </c>
      <c r="G8" s="13">
        <f t="shared" ref="G8:S8" si="2">F11</f>
        <v>37000</v>
      </c>
      <c r="H8" s="13">
        <f t="shared" si="2"/>
        <v>42000</v>
      </c>
      <c r="I8" s="13">
        <f t="shared" si="2"/>
        <v>46650</v>
      </c>
      <c r="J8" s="13">
        <f t="shared" si="2"/>
        <v>49000</v>
      </c>
      <c r="K8" s="13">
        <f t="shared" si="2"/>
        <v>50250</v>
      </c>
      <c r="L8" s="13">
        <f t="shared" si="2"/>
        <v>50750</v>
      </c>
      <c r="M8" s="13">
        <f t="shared" si="2"/>
        <v>51075</v>
      </c>
      <c r="N8" s="13">
        <f t="shared" si="2"/>
        <v>51075</v>
      </c>
      <c r="O8" s="13">
        <f t="shared" si="2"/>
        <v>51075</v>
      </c>
      <c r="P8" s="13">
        <f t="shared" si="2"/>
        <v>51075</v>
      </c>
      <c r="Q8" s="13">
        <f t="shared" si="2"/>
        <v>51075</v>
      </c>
      <c r="R8" s="13">
        <f t="shared" si="2"/>
        <v>51075</v>
      </c>
      <c r="S8" s="13">
        <f t="shared" si="2"/>
        <v>51075</v>
      </c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3.5" customHeight="1" x14ac:dyDescent="0.3">
      <c r="A9" s="90" t="s">
        <v>106</v>
      </c>
      <c r="B9" s="55"/>
      <c r="C9" s="54">
        <v>30000</v>
      </c>
      <c r="D9" s="54">
        <v>35000</v>
      </c>
      <c r="E9" s="54">
        <v>19000</v>
      </c>
      <c r="F9" s="54">
        <v>24000</v>
      </c>
      <c r="G9" s="54">
        <v>21000</v>
      </c>
      <c r="H9" s="56">
        <f>'Profit &amp; Loss'!C11*1.1</f>
        <v>27500.000000000004</v>
      </c>
      <c r="I9" s="13">
        <f>'Profit &amp; Loss'!D11*1.1</f>
        <v>27500.000000000004</v>
      </c>
      <c r="J9" s="13">
        <f>'Profit &amp; Loss'!E11*1.1</f>
        <v>27500.000000000004</v>
      </c>
      <c r="K9" s="13">
        <f>'Profit &amp; Loss'!F11*1.1</f>
        <v>27500.000000000004</v>
      </c>
      <c r="L9" s="13">
        <f>'Profit &amp; Loss'!G11*1.1</f>
        <v>27500.000000000004</v>
      </c>
      <c r="M9" s="13">
        <f>'Profit &amp; Loss'!H11*1.1</f>
        <v>27500.000000000004</v>
      </c>
      <c r="N9" s="13">
        <f>'Profit &amp; Loss'!I11*1.1</f>
        <v>27500.000000000004</v>
      </c>
      <c r="O9" s="13">
        <f>'Profit &amp; Loss'!J11*1.1</f>
        <v>27500.000000000004</v>
      </c>
      <c r="P9" s="13">
        <f>'Profit &amp; Loss'!K11*1.1</f>
        <v>27500.000000000004</v>
      </c>
      <c r="Q9" s="13">
        <f>'Profit &amp; Loss'!L11*1.1</f>
        <v>27500.000000000004</v>
      </c>
      <c r="R9" s="13">
        <f>'Profit &amp; Loss'!M11*1.1</f>
        <v>27500.000000000004</v>
      </c>
      <c r="S9" s="13">
        <f>'Profit &amp; Loss'!N11*1.1</f>
        <v>27500.000000000004</v>
      </c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3.5" customHeight="1" x14ac:dyDescent="0.3">
      <c r="A10" s="57" t="s">
        <v>85</v>
      </c>
      <c r="B10" s="57"/>
      <c r="C10" s="13"/>
      <c r="D10" s="13"/>
      <c r="E10" s="13"/>
      <c r="F10" s="54">
        <v>3000</v>
      </c>
      <c r="G10" s="54">
        <v>16000</v>
      </c>
      <c r="H10" s="13">
        <f t="shared" ref="H10:S10" si="3">H22</f>
        <v>22850</v>
      </c>
      <c r="I10" s="13">
        <f t="shared" si="3"/>
        <v>25150</v>
      </c>
      <c r="J10" s="13">
        <f t="shared" si="3"/>
        <v>26250</v>
      </c>
      <c r="K10" s="13">
        <f t="shared" si="3"/>
        <v>27000</v>
      </c>
      <c r="L10" s="13">
        <f t="shared" si="3"/>
        <v>27175</v>
      </c>
      <c r="M10" s="13">
        <f t="shared" si="3"/>
        <v>27500</v>
      </c>
      <c r="N10" s="13">
        <f t="shared" si="3"/>
        <v>27500</v>
      </c>
      <c r="O10" s="13">
        <f t="shared" si="3"/>
        <v>27500</v>
      </c>
      <c r="P10" s="13">
        <f t="shared" si="3"/>
        <v>27500</v>
      </c>
      <c r="Q10" s="13">
        <f t="shared" si="3"/>
        <v>27500</v>
      </c>
      <c r="R10" s="13">
        <f t="shared" si="3"/>
        <v>27500</v>
      </c>
      <c r="S10" s="13">
        <f t="shared" si="3"/>
        <v>27500</v>
      </c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3.5" customHeight="1" x14ac:dyDescent="0.3">
      <c r="A11" s="58" t="s">
        <v>86</v>
      </c>
      <c r="B11" s="58"/>
      <c r="C11" s="10">
        <f t="shared" ref="C11:S11" si="4">C8+C9-C10</f>
        <v>30000</v>
      </c>
      <c r="D11" s="10">
        <f t="shared" si="4"/>
        <v>35000</v>
      </c>
      <c r="E11" s="10">
        <f t="shared" si="4"/>
        <v>19000</v>
      </c>
      <c r="F11" s="10">
        <f t="shared" si="4"/>
        <v>37000</v>
      </c>
      <c r="G11" s="10">
        <f t="shared" si="4"/>
        <v>42000</v>
      </c>
      <c r="H11" s="10">
        <f t="shared" si="4"/>
        <v>46650</v>
      </c>
      <c r="I11" s="10">
        <f t="shared" si="4"/>
        <v>49000</v>
      </c>
      <c r="J11" s="10">
        <f t="shared" si="4"/>
        <v>50250</v>
      </c>
      <c r="K11" s="10">
        <f t="shared" si="4"/>
        <v>50750</v>
      </c>
      <c r="L11" s="10">
        <f t="shared" si="4"/>
        <v>51075</v>
      </c>
      <c r="M11" s="10">
        <f t="shared" si="4"/>
        <v>51075</v>
      </c>
      <c r="N11" s="10">
        <f t="shared" si="4"/>
        <v>51075</v>
      </c>
      <c r="O11" s="10">
        <f t="shared" si="4"/>
        <v>51075</v>
      </c>
      <c r="P11" s="10">
        <f t="shared" si="4"/>
        <v>51075</v>
      </c>
      <c r="Q11" s="10">
        <f t="shared" si="4"/>
        <v>51075</v>
      </c>
      <c r="R11" s="10">
        <f t="shared" si="4"/>
        <v>51075</v>
      </c>
      <c r="S11" s="10">
        <f t="shared" si="4"/>
        <v>51075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ht="9.75" customHeight="1" x14ac:dyDescent="0.2">
      <c r="A12" s="5" t="s">
        <v>87</v>
      </c>
      <c r="B12" s="5"/>
      <c r="C12" s="13">
        <f t="shared" ref="C12:S12" si="5">C11/C9/30</f>
        <v>3.3333333333333333E-2</v>
      </c>
      <c r="D12" s="13">
        <f t="shared" si="5"/>
        <v>3.3333333333333333E-2</v>
      </c>
      <c r="E12" s="13">
        <f t="shared" si="5"/>
        <v>3.3333333333333333E-2</v>
      </c>
      <c r="F12" s="13">
        <f t="shared" si="5"/>
        <v>5.1388888888888894E-2</v>
      </c>
      <c r="G12" s="13">
        <f t="shared" si="5"/>
        <v>6.6666666666666666E-2</v>
      </c>
      <c r="H12" s="13">
        <f t="shared" si="5"/>
        <v>5.6545454545454538E-2</v>
      </c>
      <c r="I12" s="13">
        <f t="shared" si="5"/>
        <v>5.9393939393939381E-2</v>
      </c>
      <c r="J12" s="13">
        <f t="shared" si="5"/>
        <v>6.0909090909090899E-2</v>
      </c>
      <c r="K12" s="13">
        <f t="shared" si="5"/>
        <v>6.1515151515151509E-2</v>
      </c>
      <c r="L12" s="13">
        <f t="shared" si="5"/>
        <v>6.19090909090909E-2</v>
      </c>
      <c r="M12" s="13">
        <f t="shared" si="5"/>
        <v>6.19090909090909E-2</v>
      </c>
      <c r="N12" s="13">
        <f t="shared" si="5"/>
        <v>6.19090909090909E-2</v>
      </c>
      <c r="O12" s="13">
        <f t="shared" si="5"/>
        <v>6.19090909090909E-2</v>
      </c>
      <c r="P12" s="13">
        <f t="shared" si="5"/>
        <v>6.19090909090909E-2</v>
      </c>
      <c r="Q12" s="13">
        <f t="shared" si="5"/>
        <v>6.19090909090909E-2</v>
      </c>
      <c r="R12" s="13">
        <f t="shared" si="5"/>
        <v>6.19090909090909E-2</v>
      </c>
      <c r="S12" s="13">
        <f t="shared" si="5"/>
        <v>6.19090909090909E-2</v>
      </c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9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9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9.75" customHeight="1" x14ac:dyDescent="0.2">
      <c r="A15" s="19" t="s">
        <v>88</v>
      </c>
      <c r="B15" s="19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0.5" customHeight="1" x14ac:dyDescent="0.25">
      <c r="A16" s="5" t="s">
        <v>89</v>
      </c>
      <c r="B16" s="89">
        <v>0.5</v>
      </c>
      <c r="C16" s="5"/>
      <c r="D16" s="5"/>
      <c r="E16" s="5"/>
      <c r="F16" s="5"/>
      <c r="G16" s="5"/>
      <c r="H16" s="13">
        <f t="shared" ref="H16:S16" si="6">G9*$B$16</f>
        <v>10500</v>
      </c>
      <c r="I16" s="56">
        <f t="shared" si="6"/>
        <v>13750.000000000002</v>
      </c>
      <c r="J16" s="13">
        <f t="shared" si="6"/>
        <v>13750.000000000002</v>
      </c>
      <c r="K16" s="13">
        <f t="shared" si="6"/>
        <v>13750.000000000002</v>
      </c>
      <c r="L16" s="13">
        <f t="shared" si="6"/>
        <v>13750.000000000002</v>
      </c>
      <c r="M16" s="13">
        <f t="shared" si="6"/>
        <v>13750.000000000002</v>
      </c>
      <c r="N16" s="13">
        <f t="shared" si="6"/>
        <v>13750.000000000002</v>
      </c>
      <c r="O16" s="13">
        <f t="shared" si="6"/>
        <v>13750.000000000002</v>
      </c>
      <c r="P16" s="13">
        <f t="shared" si="6"/>
        <v>13750.000000000002</v>
      </c>
      <c r="Q16" s="13">
        <f t="shared" si="6"/>
        <v>13750.000000000002</v>
      </c>
      <c r="R16" s="13">
        <f t="shared" si="6"/>
        <v>13750.000000000002</v>
      </c>
      <c r="S16" s="13">
        <f t="shared" si="6"/>
        <v>13750.000000000002</v>
      </c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0.5" customHeight="1" x14ac:dyDescent="0.25">
      <c r="A17" s="5" t="s">
        <v>90</v>
      </c>
      <c r="B17" s="89">
        <v>0.3</v>
      </c>
      <c r="C17" s="5"/>
      <c r="D17" s="5"/>
      <c r="E17" s="5"/>
      <c r="F17" s="5"/>
      <c r="G17" s="5"/>
      <c r="H17" s="13">
        <f t="shared" ref="H17:S17" si="7">F9*$B$17</f>
        <v>7200</v>
      </c>
      <c r="I17" s="13">
        <f t="shared" si="7"/>
        <v>6300</v>
      </c>
      <c r="J17" s="56">
        <f t="shared" si="7"/>
        <v>8250</v>
      </c>
      <c r="K17" s="13">
        <f t="shared" si="7"/>
        <v>8250</v>
      </c>
      <c r="L17" s="13">
        <f t="shared" si="7"/>
        <v>8250</v>
      </c>
      <c r="M17" s="13">
        <f t="shared" si="7"/>
        <v>8250</v>
      </c>
      <c r="N17" s="13">
        <f t="shared" si="7"/>
        <v>8250</v>
      </c>
      <c r="O17" s="13">
        <f t="shared" si="7"/>
        <v>8250</v>
      </c>
      <c r="P17" s="13">
        <f t="shared" si="7"/>
        <v>8250</v>
      </c>
      <c r="Q17" s="13">
        <f t="shared" si="7"/>
        <v>8250</v>
      </c>
      <c r="R17" s="13">
        <f t="shared" si="7"/>
        <v>8250</v>
      </c>
      <c r="S17" s="13">
        <f t="shared" si="7"/>
        <v>8250</v>
      </c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0.5" customHeight="1" x14ac:dyDescent="0.25">
      <c r="A18" s="5" t="s">
        <v>91</v>
      </c>
      <c r="B18" s="89">
        <v>0.1</v>
      </c>
      <c r="C18" s="5"/>
      <c r="D18" s="5"/>
      <c r="E18" s="5"/>
      <c r="F18" s="5"/>
      <c r="G18" s="5"/>
      <c r="H18" s="13">
        <f t="shared" ref="H18:S18" si="8">E9*$B$18</f>
        <v>1900</v>
      </c>
      <c r="I18" s="13">
        <f t="shared" si="8"/>
        <v>2400</v>
      </c>
      <c r="J18" s="13">
        <f t="shared" si="8"/>
        <v>2100</v>
      </c>
      <c r="K18" s="56">
        <f t="shared" si="8"/>
        <v>2750.0000000000005</v>
      </c>
      <c r="L18" s="13">
        <f t="shared" si="8"/>
        <v>2750.0000000000005</v>
      </c>
      <c r="M18" s="13">
        <f t="shared" si="8"/>
        <v>2750.0000000000005</v>
      </c>
      <c r="N18" s="13">
        <f t="shared" si="8"/>
        <v>2750.0000000000005</v>
      </c>
      <c r="O18" s="13">
        <f t="shared" si="8"/>
        <v>2750.0000000000005</v>
      </c>
      <c r="P18" s="13">
        <f t="shared" si="8"/>
        <v>2750.0000000000005</v>
      </c>
      <c r="Q18" s="13">
        <f t="shared" si="8"/>
        <v>2750.0000000000005</v>
      </c>
      <c r="R18" s="13">
        <f t="shared" si="8"/>
        <v>2750.0000000000005</v>
      </c>
      <c r="S18" s="13">
        <f t="shared" si="8"/>
        <v>2750.0000000000005</v>
      </c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0.5" customHeight="1" x14ac:dyDescent="0.25">
      <c r="A19" s="5" t="s">
        <v>92</v>
      </c>
      <c r="B19" s="89">
        <v>0.05</v>
      </c>
      <c r="C19" s="5"/>
      <c r="D19" s="5"/>
      <c r="E19" s="5"/>
      <c r="F19" s="5"/>
      <c r="G19" s="5"/>
      <c r="H19" s="13">
        <f t="shared" ref="H19:S19" si="9">D9*$B$19</f>
        <v>1750</v>
      </c>
      <c r="I19" s="13">
        <f t="shared" si="9"/>
        <v>950</v>
      </c>
      <c r="J19" s="13">
        <f t="shared" si="9"/>
        <v>1200</v>
      </c>
      <c r="K19" s="13">
        <f t="shared" si="9"/>
        <v>1050</v>
      </c>
      <c r="L19" s="56">
        <f t="shared" si="9"/>
        <v>1375.0000000000002</v>
      </c>
      <c r="M19" s="13">
        <f t="shared" si="9"/>
        <v>1375.0000000000002</v>
      </c>
      <c r="N19" s="13">
        <f t="shared" si="9"/>
        <v>1375.0000000000002</v>
      </c>
      <c r="O19" s="13">
        <f t="shared" si="9"/>
        <v>1375.0000000000002</v>
      </c>
      <c r="P19" s="13">
        <f t="shared" si="9"/>
        <v>1375.0000000000002</v>
      </c>
      <c r="Q19" s="13">
        <f t="shared" si="9"/>
        <v>1375.0000000000002</v>
      </c>
      <c r="R19" s="13">
        <f t="shared" si="9"/>
        <v>1375.0000000000002</v>
      </c>
      <c r="S19" s="13">
        <f t="shared" si="9"/>
        <v>1375.0000000000002</v>
      </c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0.5" customHeight="1" x14ac:dyDescent="0.25">
      <c r="A20" s="5" t="s">
        <v>93</v>
      </c>
      <c r="B20" s="89">
        <v>0.05</v>
      </c>
      <c r="C20" s="5"/>
      <c r="D20" s="5"/>
      <c r="E20" s="5"/>
      <c r="F20" s="5"/>
      <c r="G20" s="5"/>
      <c r="H20" s="13">
        <f t="shared" ref="H20:S20" si="10">C9*$B$20</f>
        <v>1500</v>
      </c>
      <c r="I20" s="13">
        <f t="shared" si="10"/>
        <v>1750</v>
      </c>
      <c r="J20" s="13">
        <f t="shared" si="10"/>
        <v>950</v>
      </c>
      <c r="K20" s="13">
        <f t="shared" si="10"/>
        <v>1200</v>
      </c>
      <c r="L20" s="13">
        <f t="shared" si="10"/>
        <v>1050</v>
      </c>
      <c r="M20" s="56">
        <f t="shared" si="10"/>
        <v>1375.0000000000002</v>
      </c>
      <c r="N20" s="13">
        <f t="shared" si="10"/>
        <v>1375.0000000000002</v>
      </c>
      <c r="O20" s="13">
        <f t="shared" si="10"/>
        <v>1375.0000000000002</v>
      </c>
      <c r="P20" s="13">
        <f t="shared" si="10"/>
        <v>1375.0000000000002</v>
      </c>
      <c r="Q20" s="13">
        <f t="shared" si="10"/>
        <v>1375.0000000000002</v>
      </c>
      <c r="R20" s="13">
        <f t="shared" si="10"/>
        <v>1375.0000000000002</v>
      </c>
      <c r="S20" s="13">
        <f t="shared" si="10"/>
        <v>1375.0000000000002</v>
      </c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9.75" customHeight="1" x14ac:dyDescent="0.2">
      <c r="A21" s="5"/>
      <c r="B21" s="5"/>
      <c r="C21" s="5"/>
      <c r="D21" s="5"/>
      <c r="E21" s="5"/>
      <c r="F21" s="5"/>
      <c r="G21" s="5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9.75" customHeight="1" x14ac:dyDescent="0.2">
      <c r="A22" s="19" t="s">
        <v>94</v>
      </c>
      <c r="B22" s="19"/>
      <c r="C22" s="19"/>
      <c r="D22" s="19"/>
      <c r="E22" s="19"/>
      <c r="F22" s="19"/>
      <c r="G22" s="19"/>
      <c r="H22" s="10">
        <f t="shared" ref="H22:S22" si="11">SUM(H16:H21)</f>
        <v>22850</v>
      </c>
      <c r="I22" s="10">
        <f t="shared" si="11"/>
        <v>25150</v>
      </c>
      <c r="J22" s="10">
        <f t="shared" si="11"/>
        <v>26250</v>
      </c>
      <c r="K22" s="10">
        <f t="shared" si="11"/>
        <v>27000</v>
      </c>
      <c r="L22" s="10">
        <f t="shared" si="11"/>
        <v>27175</v>
      </c>
      <c r="M22" s="10">
        <f t="shared" si="11"/>
        <v>27500</v>
      </c>
      <c r="N22" s="10">
        <f t="shared" si="11"/>
        <v>27500</v>
      </c>
      <c r="O22" s="10">
        <f t="shared" si="11"/>
        <v>27500</v>
      </c>
      <c r="P22" s="10">
        <f t="shared" si="11"/>
        <v>27500</v>
      </c>
      <c r="Q22" s="10">
        <f t="shared" si="11"/>
        <v>27500</v>
      </c>
      <c r="R22" s="10">
        <f t="shared" si="11"/>
        <v>27500</v>
      </c>
      <c r="S22" s="10">
        <f t="shared" si="11"/>
        <v>27500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9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9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9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9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9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9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9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9.75" customHeight="1" x14ac:dyDescent="0.2">
      <c r="A30" s="59" t="s">
        <v>95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9.75" customHeight="1" x14ac:dyDescent="0.2">
      <c r="A31" s="59" t="s">
        <v>96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9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9.75" customHeight="1" x14ac:dyDescent="0.2">
      <c r="A33" s="5" t="s">
        <v>97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9.75" customHeight="1" x14ac:dyDescent="0.2">
      <c r="A34" s="5" t="s">
        <v>98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9.75" customHeight="1" x14ac:dyDescent="0.2">
      <c r="A35" s="5" t="s">
        <v>99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9.75" customHeight="1" x14ac:dyDescent="0.2">
      <c r="A36" s="91" t="s">
        <v>107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9.75" customHeight="1" x14ac:dyDescent="0.2">
      <c r="A37" s="5" t="s">
        <v>100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9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9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9.75" customHeight="1" x14ac:dyDescent="0.2">
      <c r="A40" s="22" t="s">
        <v>101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9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9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9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9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9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9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9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9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9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9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9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9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9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9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9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9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9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9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9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9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9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9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9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9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9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9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9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9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9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9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9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9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9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9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9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9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9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9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9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9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9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9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9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9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9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9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9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9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9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9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9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9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9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9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9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9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9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9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9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9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9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9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9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9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9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9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9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9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9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9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9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9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9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9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9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9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9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9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9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9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9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9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9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9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9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9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9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9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9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9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9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9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9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9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9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9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9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9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9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9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9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9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9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9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9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9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9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9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9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9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9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9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9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9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9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9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9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9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9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9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9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9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9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9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9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9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9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9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9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9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9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9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9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9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9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9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9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9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9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9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9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9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9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9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9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9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9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9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9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9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9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9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9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9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9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9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9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9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9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9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9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9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9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9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9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9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9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9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9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9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9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9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9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9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9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9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9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9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9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9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9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9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9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9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9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9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9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9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9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9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ht="9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ht="9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ht="9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ht="9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ht="9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9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9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9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9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9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C1:S2"/>
  </mergeCells>
  <dataValidations count="1">
    <dataValidation type="decimal" allowBlank="1" showInputMessage="1" prompt=" - " sqref="H5:S5 C8:S8" xr:uid="{00000000-0002-0000-0400-000000000000}">
      <formula1>-10000000</formula1>
      <formula2>10000000</formula2>
    </dataValidation>
  </dataValidations>
  <pageMargins left="0.7" right="0.7" top="0.75" bottom="0.75" header="0" footer="0"/>
  <pageSetup paperSize="9" scale="76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Profit &amp; Loss</vt:lpstr>
      <vt:lpstr>Cash Flow</vt:lpstr>
      <vt:lpstr>Cash Flow Chart</vt:lpstr>
      <vt:lpstr>Sales &amp; Debtors</vt:lpstr>
      <vt:lpstr>Cash_beginning</vt:lpstr>
      <vt:lpstr>Cash_minimum</vt:lpstr>
      <vt:lpstr>Company_name</vt:lpstr>
      <vt:lpstr>Start_date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Basil Zaff</dc:creator>
  <cp:lastModifiedBy>Basil Zaff</cp:lastModifiedBy>
  <dcterms:created xsi:type="dcterms:W3CDTF">2020-09-10T21:56:49Z</dcterms:created>
  <dcterms:modified xsi:type="dcterms:W3CDTF">2023-02-13T18:39:55Z</dcterms:modified>
</cp:coreProperties>
</file>